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Ot star PC\C_DISK\Desktop\Site2024\ViK\ZagubiWoda\"/>
    </mc:Choice>
  </mc:AlternateContent>
  <bookViews>
    <workbookView xWindow="32760" yWindow="32760" windowWidth="28800" windowHeight="1192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H183" i="1" l="1"/>
  <c r="D173" i="1"/>
  <c r="G173" i="1"/>
  <c r="D174" i="1"/>
  <c r="G174" i="1"/>
  <c r="D175" i="1"/>
  <c r="G175" i="1"/>
  <c r="D176" i="1"/>
  <c r="G176" i="1"/>
  <c r="D177" i="1"/>
  <c r="G177" i="1"/>
  <c r="D178" i="1"/>
  <c r="G178" i="1"/>
  <c r="D179" i="1"/>
  <c r="G179" i="1"/>
  <c r="D180" i="1"/>
  <c r="G180" i="1"/>
  <c r="D181" i="1"/>
  <c r="G181" i="1"/>
  <c r="D182" i="1"/>
  <c r="G182" i="1"/>
  <c r="F173" i="1"/>
  <c r="F174" i="1"/>
  <c r="F175" i="1"/>
  <c r="F176" i="1"/>
  <c r="F177" i="1"/>
  <c r="F178" i="1"/>
  <c r="F179" i="1"/>
  <c r="F180" i="1"/>
  <c r="F181" i="1"/>
  <c r="F182" i="1"/>
  <c r="E183" i="1"/>
  <c r="C183" i="1"/>
  <c r="B183" i="1"/>
  <c r="C111" i="1"/>
  <c r="C112" i="1"/>
  <c r="C7" i="1"/>
  <c r="E7" i="1"/>
  <c r="E68" i="1"/>
  <c r="C11" i="1"/>
  <c r="A90" i="1"/>
  <c r="C90" i="1"/>
  <c r="C15" i="1"/>
  <c r="A92" i="1"/>
  <c r="C92" i="1"/>
  <c r="D92" i="1"/>
  <c r="D80" i="1"/>
  <c r="B84" i="1"/>
  <c r="B6" i="1"/>
  <c r="B14" i="1"/>
  <c r="C21" i="1"/>
  <c r="C84" i="1"/>
  <c r="A84" i="1"/>
  <c r="E11" i="1"/>
  <c r="A96" i="1"/>
  <c r="F183" i="1"/>
  <c r="D90" i="1"/>
  <c r="G183" i="1"/>
  <c r="D183" i="1"/>
  <c r="D84" i="1"/>
  <c r="A94" i="1"/>
  <c r="C94" i="1"/>
  <c r="D94" i="1"/>
  <c r="D24" i="1"/>
  <c r="D21" i="1"/>
  <c r="C100" i="1"/>
  <c r="C101" i="1"/>
  <c r="C103" i="1"/>
  <c r="C113" i="1"/>
  <c r="D28" i="1"/>
  <c r="D96" i="1"/>
  <c r="C96" i="1"/>
</calcChain>
</file>

<file path=xl/sharedStrings.xml><?xml version="1.0" encoding="utf-8"?>
<sst xmlns="http://schemas.openxmlformats.org/spreadsheetml/2006/main" count="199" uniqueCount="194">
  <si>
    <t>1.Подадена вода</t>
  </si>
  <si>
    <t>2.Консумирана вода</t>
  </si>
  <si>
    <t>вода</t>
  </si>
  <si>
    <t>8.По водомер</t>
  </si>
  <si>
    <t>9.Без водомер</t>
  </si>
  <si>
    <t xml:space="preserve">5.Отчетена вода </t>
  </si>
  <si>
    <t>без  заплащане</t>
  </si>
  <si>
    <t>10.По водомер</t>
  </si>
  <si>
    <t>11.Без водомер</t>
  </si>
  <si>
    <t>3.Загуби на вода</t>
  </si>
  <si>
    <t>6.Търговски</t>
  </si>
  <si>
    <t>загуби</t>
  </si>
  <si>
    <t xml:space="preserve">12.Незаконни </t>
  </si>
  <si>
    <t>връзки</t>
  </si>
  <si>
    <t>13.Грешки във</t>
  </si>
  <si>
    <t>водомерите</t>
  </si>
  <si>
    <t>7.Технически</t>
  </si>
  <si>
    <t xml:space="preserve">14.Течове в </t>
  </si>
  <si>
    <t>мрежата</t>
  </si>
  <si>
    <t>15.Загуби в</t>
  </si>
  <si>
    <t>резервоарите</t>
  </si>
  <si>
    <t>16.Течове в</t>
  </si>
  <si>
    <t>отклонения</t>
  </si>
  <si>
    <t>18.Незаплатена</t>
  </si>
  <si>
    <t>Баланс на водите по международен стандарт /съгласно IWA/</t>
  </si>
  <si>
    <t>4.Отчетена и</t>
  </si>
  <si>
    <t>инкасирана вода</t>
  </si>
  <si>
    <t>Пример за съставянето на годишния баланс в хил. М3/год</t>
  </si>
  <si>
    <t>1.Попълва се 1 - подадена вода.</t>
  </si>
  <si>
    <t>2.Попълва се инкасираната вода с/без водомер 8 и 9.Изчислява се инкасираната вода 4 и</t>
  </si>
  <si>
    <t>3.Изчислява се неплатената вода 18 = 1 - 17.</t>
  </si>
  <si>
    <t>заплатената вода 17, като : 17 = 4 = 8 + 9.</t>
  </si>
  <si>
    <t>5.Изчисление на консумираната вода 2 = 4 + 5.</t>
  </si>
  <si>
    <t>6.Изчисление на загубите на вода 3 = 1 - 2.</t>
  </si>
  <si>
    <t xml:space="preserve">7.Оценка на компонентите незаконни връзки 12 и грешки във водомерите 13 </t>
  </si>
  <si>
    <t>8.Изчислете техническите загуби 7 = 3 - 6.</t>
  </si>
  <si>
    <t>9.Оценете компонентите на техническите загуби по наличната информация - минимална</t>
  </si>
  <si>
    <t>4.Определяне отчетената вода без заплащане с/без водомер 5 = 10 + 11.</t>
  </si>
  <si>
    <t>ХХХХХХХ</t>
  </si>
  <si>
    <t xml:space="preserve"> воден баланс и замерване на минимална нощна консумация.</t>
  </si>
  <si>
    <t>*Добрата производствена практика препоръчва комбинация между съставянето на</t>
  </si>
  <si>
    <t>*Техническите загуби се разбиват на следните пера:</t>
  </si>
  <si>
    <t>1.Фонови загуби - от много на брой малки утечки с голяма продължителност и големи</t>
  </si>
  <si>
    <t>като обем загуби.</t>
  </si>
  <si>
    <t>и се отстраняват.</t>
  </si>
  <si>
    <t>3.Загуби от неизвестни аварии - могат да се открият само чрез активен контрол на</t>
  </si>
  <si>
    <t>ВиК за търсенето им.</t>
  </si>
  <si>
    <t>4.Преливания и пропуски в резервоарите.</t>
  </si>
  <si>
    <t>*Трябва да се обръща внимание и на загубите на вода след водомера на клиента,</t>
  </si>
  <si>
    <t>въпреки че това не се отчита в баланса - от гледна точка на икономия на вода.</t>
  </si>
  <si>
    <t>*Финансовите показатели са:</t>
  </si>
  <si>
    <t>1.По отношение на обема.</t>
  </si>
  <si>
    <t>Изчислява се отношението между заплатената и незаплатена вода.</t>
  </si>
  <si>
    <t>Неплатената вода се отнася към подадената вода в %.</t>
  </si>
  <si>
    <t>(Qпод. - Qинкас.)/Qпод. в %</t>
  </si>
  <si>
    <t>((1-17)/1)*100</t>
  </si>
  <si>
    <t>Получава се :</t>
  </si>
  <si>
    <t>2.По отношение на разходите.</t>
  </si>
  <si>
    <t>средната продажна цена за клиентите.</t>
  </si>
  <si>
    <t>средната производствена цена.</t>
  </si>
  <si>
    <t>Те се отнасят към годишните текущи разходи в %.</t>
  </si>
  <si>
    <t>Това позволява да се види какъв % от годишните разходи се изразходват съответно за</t>
  </si>
  <si>
    <t>технически загуби и за търговски загуби.</t>
  </si>
  <si>
    <t>СТЪПКА 1</t>
  </si>
  <si>
    <t>Отчетена вода</t>
  </si>
  <si>
    <t>без заплащане</t>
  </si>
  <si>
    <t xml:space="preserve">Заплатена вода </t>
  </si>
  <si>
    <t xml:space="preserve">Годишно подадена вода  </t>
  </si>
  <si>
    <t>Водни загуби</t>
  </si>
  <si>
    <t>Търговски</t>
  </si>
  <si>
    <t>Технически</t>
  </si>
  <si>
    <t>СТЪПКА 2</t>
  </si>
  <si>
    <t>Изчисляване на финансовите индикатори в лева</t>
  </si>
  <si>
    <t>Единична цена лв/М3</t>
  </si>
  <si>
    <t>Годишни загуби</t>
  </si>
  <si>
    <t>% от текущите разходи</t>
  </si>
  <si>
    <t>Неплатена вода</t>
  </si>
  <si>
    <t>Търговски загуби</t>
  </si>
  <si>
    <t>Неплатени количества</t>
  </si>
  <si>
    <t>Технически          загуби</t>
  </si>
  <si>
    <t>СТЪПКА 3</t>
  </si>
  <si>
    <t>Изчисление на среднодневните технически загуби по</t>
  </si>
  <si>
    <t xml:space="preserve">отношение на налягането и  индикатор за техническите загуби </t>
  </si>
  <si>
    <t>Годишни технически загуби</t>
  </si>
  <si>
    <t>Среднодневни загуби</t>
  </si>
  <si>
    <t>Брой отклонения</t>
  </si>
  <si>
    <t>TIRL</t>
  </si>
  <si>
    <t>М3/ден</t>
  </si>
  <si>
    <t>брой</t>
  </si>
  <si>
    <t>л/откл/ден</t>
  </si>
  <si>
    <t>Годишни текущи разходи - х.лв.</t>
  </si>
  <si>
    <t xml:space="preserve">Неплатени количества х.М3/г </t>
  </si>
  <si>
    <t>х.M3/год.</t>
  </si>
  <si>
    <t>СТЪПКА 4</t>
  </si>
  <si>
    <t>Изчисление на теоретично допустимите загуби UARL</t>
  </si>
  <si>
    <t>и инфраструктурния индекс на загубите ILI.</t>
  </si>
  <si>
    <t xml:space="preserve">Средно налягане на мрежата </t>
  </si>
  <si>
    <t>метра</t>
  </si>
  <si>
    <t>Дължина на мрежата</t>
  </si>
  <si>
    <t>км</t>
  </si>
  <si>
    <t>Средна дължина на отклонението от уличния водопровод до водомера</t>
  </si>
  <si>
    <t>Гъстота на отклоненията</t>
  </si>
  <si>
    <t>бр/км</t>
  </si>
  <si>
    <t>UARL = (18/Dc + 0.8 + 25*Lp/Nc)*P</t>
  </si>
  <si>
    <t>ILI = TIRL/UARL</t>
  </si>
  <si>
    <t>Dc  е гъстота на отклоненията  бр/км</t>
  </si>
  <si>
    <t>км/откл.</t>
  </si>
  <si>
    <t>Lp/Nc  е средната дължина на отклонението до водомера</t>
  </si>
  <si>
    <t>Това зависи от цената на водата и от количествата вода,с които разполагаме.</t>
  </si>
  <si>
    <t>ILI за различните дружества варира от 1 до 10.</t>
  </si>
  <si>
    <t>ИЗВОДИ:</t>
  </si>
  <si>
    <t>1.Надеждното и точно измерване на водата е в основата на оценката за загубите на вода.</t>
  </si>
  <si>
    <t xml:space="preserve">2.Водния годишен баланс трябва да се комбинира с измерване на минималната </t>
  </si>
  <si>
    <t>нощна консумация по зони.</t>
  </si>
  <si>
    <t>3.Необходимо е с цел сравняване и съпоставяне да се използва единната терминология</t>
  </si>
  <si>
    <t>на IWA - международната асоциация по водоснабдяване.</t>
  </si>
  <si>
    <t>4.Разделянето на загубите на вода на търговски и технически се прави на базата на</t>
  </si>
  <si>
    <t>съществуващите замервания от нощните снимки и моделиране на течовете.</t>
  </si>
  <si>
    <t>6.% загуби е заблуждаващ показател за оценка на ефективността на управление на</t>
  </si>
  <si>
    <t>мрежата.</t>
  </si>
  <si>
    <t>7.Необходимо е при анализа да се използва гъстотата на домовите отклонения.</t>
  </si>
  <si>
    <t>8.Ако работното налягане в мрежата е ненужно високо - при регулирането му</t>
  </si>
  <si>
    <t>UARL ще спадне и ILI ще се покачи - противоречие.</t>
  </si>
  <si>
    <t>9.Компонентите които влияят върху техническите загуби са:</t>
  </si>
  <si>
    <t>9.1.Брой домови отклонения.</t>
  </si>
  <si>
    <t>9.2.Местоположението на водомерите.</t>
  </si>
  <si>
    <t>9.3.Дължина на водопроводната мрежа.</t>
  </si>
  <si>
    <t>9.4.Средното работно налягане.</t>
  </si>
  <si>
    <t>9.5.% време,за което мрежата е под налягане.</t>
  </si>
  <si>
    <t>9.7.Политиката на водоснабдителното дружество по отношение загубите на вода.</t>
  </si>
  <si>
    <t>Пример за съпоставяне на данните за загубите на вода в различни ПЕР</t>
  </si>
  <si>
    <t>Система</t>
  </si>
  <si>
    <t>ILI</t>
  </si>
  <si>
    <t>CARL,               л/откл/д/м</t>
  </si>
  <si>
    <t>NRW,    % от обема</t>
  </si>
  <si>
    <t>А</t>
  </si>
  <si>
    <t>B</t>
  </si>
  <si>
    <t>C</t>
  </si>
  <si>
    <t>D</t>
  </si>
  <si>
    <t>E</t>
  </si>
  <si>
    <t>F</t>
  </si>
  <si>
    <t>G</t>
  </si>
  <si>
    <t>H</t>
  </si>
  <si>
    <t>I</t>
  </si>
  <si>
    <t>J</t>
  </si>
  <si>
    <t>Средно</t>
  </si>
  <si>
    <t>UARL л/д</t>
  </si>
  <si>
    <t>(18*Lm + 0,8*Nc)*P</t>
  </si>
  <si>
    <t>UARL л/откл/д</t>
  </si>
  <si>
    <t>(18/Dc + 0,8)*P</t>
  </si>
  <si>
    <t>(18/Dc + 0,8)</t>
  </si>
  <si>
    <t>UARL л/км/д/м</t>
  </si>
  <si>
    <t>UARL л/откл/д/м</t>
  </si>
  <si>
    <t>(18 + 0,8*Dc)</t>
  </si>
  <si>
    <t>Различни форми на представяне на UARL</t>
  </si>
  <si>
    <t>Dc = Nc/Lm</t>
  </si>
  <si>
    <t>гъстота на отклоненията</t>
  </si>
  <si>
    <t>,където:</t>
  </si>
  <si>
    <t xml:space="preserve">Nc - </t>
  </si>
  <si>
    <t>брой отклонения</t>
  </si>
  <si>
    <t>Lm -</t>
  </si>
  <si>
    <t>км мрежа</t>
  </si>
  <si>
    <t>% загуби</t>
  </si>
  <si>
    <r>
      <t xml:space="preserve">NRW=(Qп-Qинк)/Qп  </t>
    </r>
    <r>
      <rPr>
        <sz val="14"/>
        <rFont val="Tahoma"/>
        <family val="2"/>
      </rPr>
      <t>в %</t>
    </r>
  </si>
  <si>
    <t>Финансов показател - изчислява се в обем и в стойност.</t>
  </si>
  <si>
    <t xml:space="preserve">ILI = UARL/CARL </t>
  </si>
  <si>
    <t>Инфраструктурен индекс на течовете</t>
  </si>
  <si>
    <t>CARL -</t>
  </si>
  <si>
    <t>текущи годишни технически загуби</t>
  </si>
  <si>
    <t xml:space="preserve">UARL - </t>
  </si>
  <si>
    <t>Въвежда се нов показател EARL - икономично ниво на загубите,в който са включени и тези фактори.</t>
  </si>
  <si>
    <t xml:space="preserve">17.Фактурирана </t>
  </si>
  <si>
    <t>сградните</t>
  </si>
  <si>
    <t>5.Финансовите показатели се изчисляват в обемни и стойностни единици.</t>
  </si>
  <si>
    <t>по наличните данни, с които разполагате и изчислете търговските загуби 6 = 12 + 13.</t>
  </si>
  <si>
    <t>разпределете техническите загуби 7 на 14, 15 и 16.</t>
  </si>
  <si>
    <t>Тези графи се попълват с цифри, а другите се изчисляват според тях.</t>
  </si>
  <si>
    <t>Балансът се прави за 12 месечен период, като се взема предвид момента на засичане</t>
  </si>
  <si>
    <t>на разходомерите и водомерите, както и тяхната калибровка.</t>
  </si>
  <si>
    <t>2.Аварийни изтичания - големи по дебит, но малки по времетраене. Откриват се бързо</t>
  </si>
  <si>
    <t>загубите - средни по големина утечки, но времетраенето им зависи от политиката на</t>
  </si>
  <si>
    <t>Изчислява се неплатената вода, търговските и техническите загуби  в пари.</t>
  </si>
  <si>
    <t xml:space="preserve">Търговските загуби се изчисляват, като количеството вода се умножи по </t>
  </si>
  <si>
    <t xml:space="preserve">Техническите загуби се изчисляват, като количеството вода се умножи по </t>
  </si>
  <si>
    <t>18; 0.8 и 25 са коефициенти изведени от замервания в 40 страни.</t>
  </si>
  <si>
    <t>За различните системи UARL е различен. Не винаги е най-добре да се достигне до UARL.</t>
  </si>
  <si>
    <t>9.6.Инфраструктурата - материали на водопроводите, възраст,честота на авариите и</t>
  </si>
  <si>
    <t>течовете, вид на почвата, натоварване на водопроводите и др.</t>
  </si>
  <si>
    <t>Гъстота на отклоненията, бр/км</t>
  </si>
  <si>
    <t>Средно налягане, м</t>
  </si>
  <si>
    <t>UARL, л/откл/д</t>
  </si>
  <si>
    <t>CARL, л/откл/д</t>
  </si>
  <si>
    <t>неизбежни, икономически обосновани технически загуби</t>
  </si>
  <si>
    <t>нощна консумация, честота на авариите, големина на течовете и продължителност 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</si>
</sst>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0.0"/>
  </numFmts>
  <fonts count="7" x14ac:knownFonts="1">
    <font>
      <sz val="10"/>
      <name val="Tahoma"/>
      <charset val="204"/>
    </font>
    <font>
      <sz val="12"/>
      <name val="Tahoma"/>
      <family val="2"/>
    </font>
    <font>
      <sz val="14"/>
      <name val="Tahoma"/>
      <family val="2"/>
    </font>
    <font>
      <b/>
      <sz val="12"/>
      <name val="Tahoma"/>
      <family val="2"/>
    </font>
    <font>
      <b/>
      <u/>
      <sz val="14"/>
      <name val="Tahoma"/>
      <family val="2"/>
    </font>
    <font>
      <b/>
      <sz val="14"/>
      <name val="Tahoma"/>
      <family val="2"/>
    </font>
    <font>
      <b/>
      <u/>
      <sz val="12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2" borderId="5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" fontId="3" fillId="2" borderId="0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1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0" fontId="3" fillId="0" borderId="12" xfId="0" applyFont="1" applyBorder="1" applyAlignment="1">
      <alignment horizontal="left"/>
    </xf>
    <xf numFmtId="3" fontId="3" fillId="0" borderId="8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72" fontId="3" fillId="0" borderId="14" xfId="0" applyNumberFormat="1" applyFont="1" applyBorder="1" applyAlignment="1">
      <alignment horizontal="center"/>
    </xf>
    <xf numFmtId="172" fontId="3" fillId="0" borderId="8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3" fontId="3" fillId="2" borderId="15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172" fontId="5" fillId="0" borderId="15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/>
    </xf>
    <xf numFmtId="0" fontId="1" fillId="2" borderId="15" xfId="0" applyFont="1" applyFill="1" applyBorder="1" applyAlignment="1">
      <alignment horizontal="center"/>
    </xf>
    <xf numFmtId="172" fontId="1" fillId="0" borderId="15" xfId="0" applyNumberFormat="1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1" fontId="1" fillId="0" borderId="15" xfId="0" applyNumberFormat="1" applyFont="1" applyBorder="1" applyAlignment="1">
      <alignment horizontal="center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117</xdr:row>
      <xdr:rowOff>38100</xdr:rowOff>
    </xdr:from>
    <xdr:to>
      <xdr:col>4</xdr:col>
      <xdr:colOff>1047750</xdr:colOff>
      <xdr:row>139</xdr:row>
      <xdr:rowOff>85725</xdr:rowOff>
    </xdr:to>
    <xdr:pic>
      <xdr:nvPicPr>
        <xdr:cNvPr id="1027" name="Picture 3" descr="The 1999 UARL Equation (metric units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241000"/>
          <a:ext cx="6419850" cy="424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0"/>
  <sheetViews>
    <sheetView tabSelected="1" topLeftCell="A26" zoomScale="115" zoomScaleNormal="115" workbookViewId="0">
      <selection activeCell="H37" sqref="H37"/>
    </sheetView>
  </sheetViews>
  <sheetFormatPr defaultRowHeight="15" x14ac:dyDescent="0.2"/>
  <cols>
    <col min="1" max="1" width="19.140625" style="1" customWidth="1"/>
    <col min="2" max="2" width="23.7109375" style="1" customWidth="1"/>
    <col min="3" max="3" width="19.85546875" style="1" bestFit="1" customWidth="1"/>
    <col min="4" max="4" width="17.85546875" style="1" bestFit="1" customWidth="1"/>
    <col min="5" max="5" width="18.28515625" style="1" customWidth="1"/>
    <col min="6" max="6" width="13.7109375" style="1" customWidth="1"/>
    <col min="7" max="7" width="9.140625" style="1"/>
    <col min="8" max="8" width="10.5703125" style="1" customWidth="1"/>
    <col min="9" max="16384" width="9.140625" style="1"/>
  </cols>
  <sheetData>
    <row r="1" spans="1:5" ht="18" x14ac:dyDescent="0.25">
      <c r="A1" s="22" t="s">
        <v>24</v>
      </c>
    </row>
    <row r="2" spans="1:5" ht="18" x14ac:dyDescent="0.25">
      <c r="A2" s="2"/>
    </row>
    <row r="3" spans="1:5" s="3" customFormat="1" ht="18" x14ac:dyDescent="0.25">
      <c r="A3" s="21" t="s">
        <v>27</v>
      </c>
    </row>
    <row r="4" spans="1:5" s="3" customFormat="1" x14ac:dyDescent="0.2">
      <c r="A4" s="20"/>
    </row>
    <row r="5" spans="1:5" s="3" customFormat="1" x14ac:dyDescent="0.2">
      <c r="A5" s="4" t="s">
        <v>0</v>
      </c>
      <c r="B5" s="5" t="s">
        <v>1</v>
      </c>
      <c r="C5" s="6" t="s">
        <v>25</v>
      </c>
      <c r="D5" s="7" t="s">
        <v>3</v>
      </c>
      <c r="E5" s="5" t="s">
        <v>171</v>
      </c>
    </row>
    <row r="6" spans="1:5" s="3" customFormat="1" x14ac:dyDescent="0.2">
      <c r="A6" s="23">
        <v>30000</v>
      </c>
      <c r="B6" s="19">
        <f>C7+C11</f>
        <v>21470</v>
      </c>
      <c r="C6" s="10" t="s">
        <v>26</v>
      </c>
      <c r="D6" s="24">
        <v>18600</v>
      </c>
      <c r="E6" s="9" t="s">
        <v>2</v>
      </c>
    </row>
    <row r="7" spans="1:5" s="3" customFormat="1" x14ac:dyDescent="0.2">
      <c r="A7" s="8"/>
      <c r="B7" s="9"/>
      <c r="C7" s="18">
        <f>D6+D8</f>
        <v>19800</v>
      </c>
      <c r="D7" s="7" t="s">
        <v>4</v>
      </c>
      <c r="E7" s="19">
        <f>C7</f>
        <v>19800</v>
      </c>
    </row>
    <row r="8" spans="1:5" s="3" customFormat="1" x14ac:dyDescent="0.2">
      <c r="A8" s="8"/>
      <c r="B8" s="9"/>
      <c r="C8" s="10"/>
      <c r="D8" s="24">
        <v>1200</v>
      </c>
      <c r="E8" s="9"/>
    </row>
    <row r="9" spans="1:5" s="3" customFormat="1" x14ac:dyDescent="0.2">
      <c r="A9" s="8"/>
      <c r="B9" s="9"/>
      <c r="C9" s="6" t="s">
        <v>5</v>
      </c>
      <c r="D9" s="7" t="s">
        <v>7</v>
      </c>
      <c r="E9" s="5" t="s">
        <v>23</v>
      </c>
    </row>
    <row r="10" spans="1:5" s="3" customFormat="1" x14ac:dyDescent="0.2">
      <c r="A10" s="8"/>
      <c r="B10" s="9"/>
      <c r="C10" s="10" t="s">
        <v>6</v>
      </c>
      <c r="D10" s="24">
        <v>320</v>
      </c>
      <c r="E10" s="9" t="s">
        <v>2</v>
      </c>
    </row>
    <row r="11" spans="1:5" s="3" customFormat="1" x14ac:dyDescent="0.2">
      <c r="A11" s="8"/>
      <c r="B11" s="9"/>
      <c r="C11" s="18">
        <f>D10+D12</f>
        <v>1670</v>
      </c>
      <c r="D11" s="7" t="s">
        <v>8</v>
      </c>
      <c r="E11" s="19">
        <f>A6-E7</f>
        <v>10200</v>
      </c>
    </row>
    <row r="12" spans="1:5" s="3" customFormat="1" x14ac:dyDescent="0.2">
      <c r="A12" s="8"/>
      <c r="B12" s="12"/>
      <c r="C12" s="10"/>
      <c r="D12" s="24">
        <v>1350</v>
      </c>
      <c r="E12" s="9"/>
    </row>
    <row r="13" spans="1:5" s="3" customFormat="1" x14ac:dyDescent="0.2">
      <c r="A13" s="9"/>
      <c r="B13" s="8" t="s">
        <v>9</v>
      </c>
      <c r="C13" s="5" t="s">
        <v>10</v>
      </c>
      <c r="D13" s="7" t="s">
        <v>12</v>
      </c>
      <c r="E13" s="9"/>
    </row>
    <row r="14" spans="1:5" s="3" customFormat="1" x14ac:dyDescent="0.2">
      <c r="A14" s="9"/>
      <c r="B14" s="17">
        <f>A6-B6</f>
        <v>8530</v>
      </c>
      <c r="C14" s="9" t="s">
        <v>11</v>
      </c>
      <c r="D14" s="11" t="s">
        <v>13</v>
      </c>
      <c r="E14" s="9"/>
    </row>
    <row r="15" spans="1:5" s="3" customFormat="1" x14ac:dyDescent="0.2">
      <c r="A15" s="9"/>
      <c r="B15" s="8"/>
      <c r="C15" s="16">
        <f>D15+D18</f>
        <v>2990</v>
      </c>
      <c r="D15" s="25">
        <v>1190</v>
      </c>
      <c r="E15" s="9"/>
    </row>
    <row r="16" spans="1:5" s="3" customFormat="1" x14ac:dyDescent="0.2">
      <c r="A16" s="9"/>
      <c r="B16" s="8"/>
      <c r="C16" s="9"/>
      <c r="D16" s="7" t="s">
        <v>14</v>
      </c>
      <c r="E16" s="9"/>
    </row>
    <row r="17" spans="1:5" s="3" customFormat="1" x14ac:dyDescent="0.2">
      <c r="A17" s="9"/>
      <c r="B17" s="8"/>
      <c r="C17" s="9"/>
      <c r="D17" s="11" t="s">
        <v>15</v>
      </c>
      <c r="E17" s="9"/>
    </row>
    <row r="18" spans="1:5" s="3" customFormat="1" x14ac:dyDescent="0.2">
      <c r="A18" s="9"/>
      <c r="B18" s="8"/>
      <c r="C18" s="12"/>
      <c r="D18" s="25">
        <v>1800</v>
      </c>
      <c r="E18" s="9"/>
    </row>
    <row r="19" spans="1:5" s="3" customFormat="1" x14ac:dyDescent="0.2">
      <c r="A19" s="9"/>
      <c r="B19" s="9"/>
      <c r="C19" s="8" t="s">
        <v>16</v>
      </c>
      <c r="D19" s="4" t="s">
        <v>17</v>
      </c>
      <c r="E19" s="9"/>
    </row>
    <row r="20" spans="1:5" s="3" customFormat="1" x14ac:dyDescent="0.2">
      <c r="A20" s="9"/>
      <c r="B20" s="9"/>
      <c r="C20" s="8" t="s">
        <v>11</v>
      </c>
      <c r="D20" s="8" t="s">
        <v>18</v>
      </c>
      <c r="E20" s="9"/>
    </row>
    <row r="21" spans="1:5" s="3" customFormat="1" x14ac:dyDescent="0.2">
      <c r="A21" s="9"/>
      <c r="B21" s="9"/>
      <c r="C21" s="15">
        <f>B14-C15</f>
        <v>5540</v>
      </c>
      <c r="D21" s="15">
        <f>C21*0.6</f>
        <v>3324</v>
      </c>
      <c r="E21" s="9"/>
    </row>
    <row r="22" spans="1:5" s="3" customFormat="1" x14ac:dyDescent="0.2">
      <c r="A22" s="9"/>
      <c r="B22" s="9"/>
      <c r="C22" s="8"/>
      <c r="D22" s="4" t="s">
        <v>19</v>
      </c>
      <c r="E22" s="9"/>
    </row>
    <row r="23" spans="1:5" s="3" customFormat="1" x14ac:dyDescent="0.2">
      <c r="A23" s="9"/>
      <c r="B23" s="9"/>
      <c r="C23" s="8"/>
      <c r="D23" s="8" t="s">
        <v>20</v>
      </c>
      <c r="E23" s="9"/>
    </row>
    <row r="24" spans="1:5" s="3" customFormat="1" x14ac:dyDescent="0.2">
      <c r="A24" s="9"/>
      <c r="B24" s="9"/>
      <c r="C24" s="8"/>
      <c r="D24" s="15">
        <f>C21*0.05</f>
        <v>277</v>
      </c>
      <c r="E24" s="9"/>
    </row>
    <row r="25" spans="1:5" s="3" customFormat="1" x14ac:dyDescent="0.2">
      <c r="A25" s="9"/>
      <c r="B25" s="9"/>
      <c r="C25" s="8"/>
      <c r="D25" s="4" t="s">
        <v>21</v>
      </c>
      <c r="E25" s="9"/>
    </row>
    <row r="26" spans="1:5" s="3" customFormat="1" x14ac:dyDescent="0.2">
      <c r="A26" s="9"/>
      <c r="B26" s="9"/>
      <c r="C26" s="8"/>
      <c r="D26" s="8" t="s">
        <v>172</v>
      </c>
      <c r="E26" s="9"/>
    </row>
    <row r="27" spans="1:5" s="3" customFormat="1" x14ac:dyDescent="0.2">
      <c r="A27" s="9"/>
      <c r="B27" s="9"/>
      <c r="C27" s="8"/>
      <c r="D27" s="8" t="s">
        <v>22</v>
      </c>
      <c r="E27" s="9"/>
    </row>
    <row r="28" spans="1:5" s="3" customFormat="1" x14ac:dyDescent="0.2">
      <c r="A28" s="12"/>
      <c r="B28" s="12"/>
      <c r="C28" s="13"/>
      <c r="D28" s="14">
        <f>C21-(D21+D24)</f>
        <v>1939</v>
      </c>
      <c r="E28" s="12"/>
    </row>
    <row r="29" spans="1:5" s="3" customFormat="1" x14ac:dyDescent="0.2">
      <c r="A29" s="11"/>
      <c r="B29" s="11"/>
      <c r="C29" s="11"/>
      <c r="D29" s="11"/>
      <c r="E29" s="11"/>
    </row>
    <row r="30" spans="1:5" s="20" customFormat="1" x14ac:dyDescent="0.2">
      <c r="A30" s="20" t="s">
        <v>28</v>
      </c>
    </row>
    <row r="31" spans="1:5" s="20" customFormat="1" x14ac:dyDescent="0.2">
      <c r="A31" s="20" t="s">
        <v>29</v>
      </c>
    </row>
    <row r="32" spans="1:5" s="20" customFormat="1" x14ac:dyDescent="0.2">
      <c r="A32" s="20" t="s">
        <v>31</v>
      </c>
    </row>
    <row r="33" spans="1:2" s="20" customFormat="1" x14ac:dyDescent="0.2">
      <c r="A33" s="20" t="s">
        <v>30</v>
      </c>
    </row>
    <row r="34" spans="1:2" s="20" customFormat="1" x14ac:dyDescent="0.2">
      <c r="A34" s="20" t="s">
        <v>37</v>
      </c>
    </row>
    <row r="35" spans="1:2" s="20" customFormat="1" x14ac:dyDescent="0.2">
      <c r="A35" s="20" t="s">
        <v>32</v>
      </c>
    </row>
    <row r="36" spans="1:2" s="20" customFormat="1" x14ac:dyDescent="0.2">
      <c r="A36" s="20" t="s">
        <v>33</v>
      </c>
    </row>
    <row r="37" spans="1:2" s="20" customFormat="1" x14ac:dyDescent="0.2">
      <c r="A37" s="20" t="s">
        <v>34</v>
      </c>
    </row>
    <row r="38" spans="1:2" s="20" customFormat="1" x14ac:dyDescent="0.2">
      <c r="A38" s="20" t="s">
        <v>174</v>
      </c>
    </row>
    <row r="39" spans="1:2" s="20" customFormat="1" x14ac:dyDescent="0.2">
      <c r="A39" s="20" t="s">
        <v>35</v>
      </c>
    </row>
    <row r="40" spans="1:2" s="20" customFormat="1" x14ac:dyDescent="0.2">
      <c r="A40" s="20" t="s">
        <v>36</v>
      </c>
    </row>
    <row r="41" spans="1:2" s="20" customFormat="1" x14ac:dyDescent="0.2">
      <c r="A41" s="20" t="s">
        <v>193</v>
      </c>
    </row>
    <row r="42" spans="1:2" s="20" customFormat="1" x14ac:dyDescent="0.2">
      <c r="A42" s="20" t="s">
        <v>175</v>
      </c>
    </row>
    <row r="43" spans="1:2" s="20" customFormat="1" x14ac:dyDescent="0.2">
      <c r="A43" s="26" t="s">
        <v>38</v>
      </c>
      <c r="B43" s="20" t="s">
        <v>176</v>
      </c>
    </row>
    <row r="44" spans="1:2" s="3" customFormat="1" x14ac:dyDescent="0.2"/>
    <row r="45" spans="1:2" s="20" customFormat="1" x14ac:dyDescent="0.2">
      <c r="A45" s="20" t="s">
        <v>40</v>
      </c>
    </row>
    <row r="46" spans="1:2" s="20" customFormat="1" x14ac:dyDescent="0.2">
      <c r="A46" s="20" t="s">
        <v>39</v>
      </c>
    </row>
    <row r="47" spans="1:2" s="20" customFormat="1" x14ac:dyDescent="0.2">
      <c r="A47" s="20" t="s">
        <v>177</v>
      </c>
    </row>
    <row r="48" spans="1:2" s="20" customFormat="1" x14ac:dyDescent="0.2">
      <c r="A48" s="20" t="s">
        <v>178</v>
      </c>
    </row>
    <row r="49" spans="1:1" s="20" customFormat="1" x14ac:dyDescent="0.2"/>
    <row r="50" spans="1:1" s="20" customFormat="1" x14ac:dyDescent="0.2">
      <c r="A50" s="20" t="s">
        <v>41</v>
      </c>
    </row>
    <row r="51" spans="1:1" s="20" customFormat="1" x14ac:dyDescent="0.2">
      <c r="A51" s="20" t="s">
        <v>42</v>
      </c>
    </row>
    <row r="52" spans="1:1" s="20" customFormat="1" x14ac:dyDescent="0.2">
      <c r="A52" s="20" t="s">
        <v>43</v>
      </c>
    </row>
    <row r="53" spans="1:1" s="20" customFormat="1" x14ac:dyDescent="0.2">
      <c r="A53" s="20" t="s">
        <v>179</v>
      </c>
    </row>
    <row r="54" spans="1:1" s="20" customFormat="1" x14ac:dyDescent="0.2">
      <c r="A54" s="20" t="s">
        <v>44</v>
      </c>
    </row>
    <row r="55" spans="1:1" s="20" customFormat="1" x14ac:dyDescent="0.2">
      <c r="A55" s="20" t="s">
        <v>45</v>
      </c>
    </row>
    <row r="56" spans="1:1" s="20" customFormat="1" x14ac:dyDescent="0.2">
      <c r="A56" s="20" t="s">
        <v>180</v>
      </c>
    </row>
    <row r="57" spans="1:1" s="20" customFormat="1" x14ac:dyDescent="0.2">
      <c r="A57" s="20" t="s">
        <v>46</v>
      </c>
    </row>
    <row r="58" spans="1:1" s="20" customFormat="1" x14ac:dyDescent="0.2">
      <c r="A58" s="20" t="s">
        <v>47</v>
      </c>
    </row>
    <row r="59" spans="1:1" s="20" customFormat="1" x14ac:dyDescent="0.2"/>
    <row r="60" spans="1:1" s="20" customFormat="1" x14ac:dyDescent="0.2">
      <c r="A60" s="20" t="s">
        <v>48</v>
      </c>
    </row>
    <row r="61" spans="1:1" s="20" customFormat="1" x14ac:dyDescent="0.2">
      <c r="A61" s="20" t="s">
        <v>49</v>
      </c>
    </row>
    <row r="62" spans="1:1" s="20" customFormat="1" x14ac:dyDescent="0.2"/>
    <row r="63" spans="1:1" s="20" customFormat="1" x14ac:dyDescent="0.2">
      <c r="A63" s="20" t="s">
        <v>50</v>
      </c>
    </row>
    <row r="64" spans="1:1" s="20" customFormat="1" x14ac:dyDescent="0.2">
      <c r="A64" s="20" t="s">
        <v>51</v>
      </c>
    </row>
    <row r="65" spans="1:5" s="20" customFormat="1" x14ac:dyDescent="0.2">
      <c r="A65" s="20" t="s">
        <v>52</v>
      </c>
    </row>
    <row r="66" spans="1:5" s="20" customFormat="1" x14ac:dyDescent="0.2">
      <c r="A66" s="20" t="s">
        <v>53</v>
      </c>
    </row>
    <row r="67" spans="1:5" s="20" customFormat="1" x14ac:dyDescent="0.2"/>
    <row r="68" spans="1:5" s="20" customFormat="1" x14ac:dyDescent="0.2">
      <c r="A68" s="20" t="s">
        <v>54</v>
      </c>
      <c r="C68" s="20" t="s">
        <v>55</v>
      </c>
      <c r="D68" s="20" t="s">
        <v>56</v>
      </c>
      <c r="E68" s="27">
        <f>((A6-E7)/A6)*100</f>
        <v>34</v>
      </c>
    </row>
    <row r="69" spans="1:5" s="20" customFormat="1" x14ac:dyDescent="0.2"/>
    <row r="70" spans="1:5" s="20" customFormat="1" x14ac:dyDescent="0.2">
      <c r="A70" s="20" t="s">
        <v>57</v>
      </c>
    </row>
    <row r="71" spans="1:5" s="20" customFormat="1" x14ac:dyDescent="0.2">
      <c r="A71" s="20" t="s">
        <v>181</v>
      </c>
    </row>
    <row r="72" spans="1:5" s="20" customFormat="1" x14ac:dyDescent="0.2">
      <c r="A72" s="20" t="s">
        <v>182</v>
      </c>
    </row>
    <row r="73" spans="1:5" s="20" customFormat="1" x14ac:dyDescent="0.2">
      <c r="A73" s="20" t="s">
        <v>58</v>
      </c>
    </row>
    <row r="74" spans="1:5" s="20" customFormat="1" x14ac:dyDescent="0.2">
      <c r="A74" s="20" t="s">
        <v>183</v>
      </c>
    </row>
    <row r="75" spans="1:5" s="20" customFormat="1" x14ac:dyDescent="0.2">
      <c r="A75" s="20" t="s">
        <v>59</v>
      </c>
    </row>
    <row r="76" spans="1:5" s="20" customFormat="1" x14ac:dyDescent="0.2">
      <c r="A76" s="20" t="s">
        <v>60</v>
      </c>
    </row>
    <row r="77" spans="1:5" s="20" customFormat="1" x14ac:dyDescent="0.2">
      <c r="A77" s="20" t="s">
        <v>61</v>
      </c>
    </row>
    <row r="78" spans="1:5" s="20" customFormat="1" x14ac:dyDescent="0.2">
      <c r="A78" s="20" t="s">
        <v>62</v>
      </c>
    </row>
    <row r="79" spans="1:5" s="20" customFormat="1" x14ac:dyDescent="0.2"/>
    <row r="80" spans="1:5" s="20" customFormat="1" x14ac:dyDescent="0.2">
      <c r="A80" s="40" t="s">
        <v>63</v>
      </c>
      <c r="B80" s="30" t="s">
        <v>67</v>
      </c>
      <c r="C80" s="31"/>
      <c r="D80" s="46">
        <f>A6</f>
        <v>30000</v>
      </c>
    </row>
    <row r="81" spans="1:4" s="20" customFormat="1" x14ac:dyDescent="0.2"/>
    <row r="82" spans="1:4" s="20" customFormat="1" x14ac:dyDescent="0.2">
      <c r="A82" s="28" t="s">
        <v>66</v>
      </c>
      <c r="B82" s="28" t="s">
        <v>64</v>
      </c>
      <c r="C82" s="28" t="s">
        <v>68</v>
      </c>
      <c r="D82" s="28" t="s">
        <v>68</v>
      </c>
    </row>
    <row r="83" spans="1:4" s="20" customFormat="1" x14ac:dyDescent="0.2">
      <c r="A83" s="29"/>
      <c r="B83" s="29" t="s">
        <v>65</v>
      </c>
      <c r="C83" s="29" t="s">
        <v>69</v>
      </c>
      <c r="D83" s="29" t="s">
        <v>70</v>
      </c>
    </row>
    <row r="84" spans="1:4" s="3" customFormat="1" x14ac:dyDescent="0.2">
      <c r="A84" s="47">
        <f>E7</f>
        <v>19800</v>
      </c>
      <c r="B84" s="48">
        <f>C11</f>
        <v>1670</v>
      </c>
      <c r="C84" s="49">
        <f>C15</f>
        <v>2990</v>
      </c>
      <c r="D84" s="49">
        <f>C21</f>
        <v>5540</v>
      </c>
    </row>
    <row r="85" spans="1:4" s="3" customFormat="1" x14ac:dyDescent="0.2">
      <c r="A85" s="44"/>
      <c r="B85" s="11"/>
      <c r="C85" s="45"/>
      <c r="D85" s="45"/>
    </row>
    <row r="86" spans="1:4" s="20" customFormat="1" x14ac:dyDescent="0.2">
      <c r="A86" s="40" t="s">
        <v>71</v>
      </c>
      <c r="B86" s="20" t="s">
        <v>72</v>
      </c>
    </row>
    <row r="87" spans="1:4" s="20" customFormat="1" x14ac:dyDescent="0.2">
      <c r="B87" s="35" t="s">
        <v>90</v>
      </c>
      <c r="C87" s="36"/>
      <c r="D87" s="50">
        <v>9130</v>
      </c>
    </row>
    <row r="88" spans="1:4" s="33" customFormat="1" ht="45" x14ac:dyDescent="0.2">
      <c r="A88" s="37" t="s">
        <v>91</v>
      </c>
      <c r="B88" s="37" t="s">
        <v>73</v>
      </c>
      <c r="C88" s="38" t="s">
        <v>74</v>
      </c>
      <c r="D88" s="37" t="s">
        <v>75</v>
      </c>
    </row>
    <row r="89" spans="1:4" s="3" customFormat="1" x14ac:dyDescent="0.2">
      <c r="A89" s="28" t="s">
        <v>76</v>
      </c>
      <c r="B89" s="5"/>
      <c r="C89" s="5"/>
      <c r="D89" s="6"/>
    </row>
    <row r="90" spans="1:4" s="3" customFormat="1" x14ac:dyDescent="0.2">
      <c r="A90" s="48">
        <f>C11</f>
        <v>1670</v>
      </c>
      <c r="B90" s="48">
        <v>0.8</v>
      </c>
      <c r="C90" s="48">
        <f>A90*B90</f>
        <v>1336</v>
      </c>
      <c r="D90" s="51">
        <f>C90/D87%</f>
        <v>14.633077765607887</v>
      </c>
    </row>
    <row r="91" spans="1:4" s="3" customFormat="1" x14ac:dyDescent="0.2">
      <c r="A91" s="28" t="s">
        <v>77</v>
      </c>
      <c r="B91" s="5"/>
      <c r="C91" s="5"/>
      <c r="D91" s="5"/>
    </row>
    <row r="92" spans="1:4" s="3" customFormat="1" x14ac:dyDescent="0.2">
      <c r="A92" s="49">
        <f>C15</f>
        <v>2990</v>
      </c>
      <c r="B92" s="48">
        <v>0.8</v>
      </c>
      <c r="C92" s="48">
        <f>A92*B92</f>
        <v>2392</v>
      </c>
      <c r="D92" s="52">
        <f>C92/D87%</f>
        <v>26.199342825848852</v>
      </c>
    </row>
    <row r="93" spans="1:4" s="3" customFormat="1" ht="30" x14ac:dyDescent="0.2">
      <c r="A93" s="39" t="s">
        <v>79</v>
      </c>
      <c r="B93" s="5"/>
      <c r="C93" s="5"/>
      <c r="D93" s="6"/>
    </row>
    <row r="94" spans="1:4" s="3" customFormat="1" x14ac:dyDescent="0.2">
      <c r="A94" s="14">
        <f>C21</f>
        <v>5540</v>
      </c>
      <c r="B94" s="48">
        <v>0.15</v>
      </c>
      <c r="C94" s="48">
        <f>A94*B94</f>
        <v>831</v>
      </c>
      <c r="D94" s="51">
        <f>C94/D87%</f>
        <v>9.1018619934282583</v>
      </c>
    </row>
    <row r="95" spans="1:4" s="3" customFormat="1" ht="30" x14ac:dyDescent="0.2">
      <c r="A95" s="39" t="s">
        <v>78</v>
      </c>
      <c r="B95" s="5"/>
      <c r="C95" s="5"/>
      <c r="D95" s="6"/>
    </row>
    <row r="96" spans="1:4" s="3" customFormat="1" x14ac:dyDescent="0.2">
      <c r="A96" s="53">
        <f>E11</f>
        <v>10200</v>
      </c>
      <c r="B96" s="48"/>
      <c r="C96" s="48">
        <f>SUM(C90:C95)</f>
        <v>4559</v>
      </c>
      <c r="D96" s="51">
        <f>SUM(D90:D94)</f>
        <v>49.934282584884997</v>
      </c>
    </row>
    <row r="97" spans="1:4" s="20" customFormat="1" x14ac:dyDescent="0.2"/>
    <row r="98" spans="1:4" s="20" customFormat="1" x14ac:dyDescent="0.2">
      <c r="A98" s="40" t="s">
        <v>80</v>
      </c>
      <c r="B98" s="20" t="s">
        <v>81</v>
      </c>
    </row>
    <row r="99" spans="1:4" s="20" customFormat="1" x14ac:dyDescent="0.2">
      <c r="A99" s="20" t="s">
        <v>82</v>
      </c>
    </row>
    <row r="100" spans="1:4" s="20" customFormat="1" x14ac:dyDescent="0.2">
      <c r="A100" s="30" t="s">
        <v>83</v>
      </c>
      <c r="B100" s="31"/>
      <c r="C100" s="54">
        <f>A94</f>
        <v>5540</v>
      </c>
      <c r="D100" s="34" t="s">
        <v>92</v>
      </c>
    </row>
    <row r="101" spans="1:4" s="20" customFormat="1" x14ac:dyDescent="0.2">
      <c r="A101" s="30" t="s">
        <v>84</v>
      </c>
      <c r="B101" s="31"/>
      <c r="C101" s="54">
        <f>C100*1000/365</f>
        <v>15178.082191780823</v>
      </c>
      <c r="D101" s="34" t="s">
        <v>87</v>
      </c>
    </row>
    <row r="102" spans="1:4" s="20" customFormat="1" x14ac:dyDescent="0.2">
      <c r="A102" s="30" t="s">
        <v>85</v>
      </c>
      <c r="B102" s="31"/>
      <c r="C102" s="55">
        <v>54566</v>
      </c>
      <c r="D102" s="34" t="s">
        <v>88</v>
      </c>
    </row>
    <row r="103" spans="1:4" s="20" customFormat="1" x14ac:dyDescent="0.2">
      <c r="A103" s="30" t="s">
        <v>86</v>
      </c>
      <c r="B103" s="31"/>
      <c r="C103" s="54">
        <f>C101*1000/C102</f>
        <v>278.16006655757838</v>
      </c>
      <c r="D103" s="34" t="s">
        <v>89</v>
      </c>
    </row>
    <row r="104" spans="1:4" s="20" customFormat="1" x14ac:dyDescent="0.2"/>
    <row r="105" spans="1:4" s="20" customFormat="1" x14ac:dyDescent="0.2">
      <c r="A105" s="40" t="s">
        <v>93</v>
      </c>
      <c r="B105" s="20" t="s">
        <v>94</v>
      </c>
    </row>
    <row r="106" spans="1:4" s="20" customFormat="1" x14ac:dyDescent="0.2">
      <c r="A106" s="20" t="s">
        <v>95</v>
      </c>
    </row>
    <row r="107" spans="1:4" s="20" customFormat="1" x14ac:dyDescent="0.2">
      <c r="A107" s="30" t="s">
        <v>96</v>
      </c>
      <c r="B107" s="31"/>
      <c r="C107" s="55">
        <v>58</v>
      </c>
      <c r="D107" s="34" t="s">
        <v>97</v>
      </c>
    </row>
    <row r="108" spans="1:4" s="20" customFormat="1" x14ac:dyDescent="0.2">
      <c r="A108" s="30" t="s">
        <v>98</v>
      </c>
      <c r="B108" s="31"/>
      <c r="C108" s="56">
        <v>2850</v>
      </c>
      <c r="D108" s="34" t="s">
        <v>99</v>
      </c>
    </row>
    <row r="109" spans="1:4" s="20" customFormat="1" x14ac:dyDescent="0.2">
      <c r="A109" s="35" t="s">
        <v>100</v>
      </c>
      <c r="B109" s="36"/>
      <c r="C109" s="7"/>
      <c r="D109" s="6"/>
    </row>
    <row r="110" spans="1:4" s="20" customFormat="1" x14ac:dyDescent="0.2">
      <c r="A110" s="41"/>
      <c r="B110" s="42"/>
      <c r="C110" s="57">
        <v>0.01</v>
      </c>
      <c r="D110" s="43" t="s">
        <v>106</v>
      </c>
    </row>
    <row r="111" spans="1:4" s="20" customFormat="1" x14ac:dyDescent="0.2">
      <c r="A111" s="30" t="s">
        <v>101</v>
      </c>
      <c r="B111" s="31"/>
      <c r="C111" s="54">
        <f>C102/C108</f>
        <v>19.1459649122807</v>
      </c>
      <c r="D111" s="34" t="s">
        <v>102</v>
      </c>
    </row>
    <row r="112" spans="1:4" s="20" customFormat="1" x14ac:dyDescent="0.2">
      <c r="A112" s="30" t="s">
        <v>103</v>
      </c>
      <c r="B112" s="31"/>
      <c r="C112" s="54">
        <f>(18/C111+0.8+25*C110)*C107</f>
        <v>115.42846094637687</v>
      </c>
      <c r="D112" s="32" t="s">
        <v>89</v>
      </c>
    </row>
    <row r="113" spans="1:4" s="20" customFormat="1" ht="18" x14ac:dyDescent="0.25">
      <c r="A113" s="30" t="s">
        <v>104</v>
      </c>
      <c r="B113" s="31"/>
      <c r="C113" s="58">
        <f>C103/C112</f>
        <v>2.4098048633499465</v>
      </c>
      <c r="D113" s="32"/>
    </row>
    <row r="114" spans="1:4" s="20" customFormat="1" x14ac:dyDescent="0.2"/>
    <row r="115" spans="1:4" s="20" customFormat="1" x14ac:dyDescent="0.2">
      <c r="A115" s="20" t="s">
        <v>105</v>
      </c>
    </row>
    <row r="116" spans="1:4" s="20" customFormat="1" x14ac:dyDescent="0.2">
      <c r="A116" s="20" t="s">
        <v>107</v>
      </c>
    </row>
    <row r="117" spans="1:4" s="20" customFormat="1" x14ac:dyDescent="0.2">
      <c r="A117" s="20" t="s">
        <v>184</v>
      </c>
    </row>
    <row r="118" spans="1:4" s="20" customFormat="1" x14ac:dyDescent="0.2"/>
    <row r="119" spans="1:4" s="20" customFormat="1" x14ac:dyDescent="0.2"/>
    <row r="120" spans="1:4" s="20" customFormat="1" x14ac:dyDescent="0.2"/>
    <row r="121" spans="1:4" s="20" customFormat="1" x14ac:dyDescent="0.2"/>
    <row r="122" spans="1:4" s="20" customFormat="1" x14ac:dyDescent="0.2"/>
    <row r="123" spans="1:4" s="20" customFormat="1" x14ac:dyDescent="0.2"/>
    <row r="124" spans="1:4" s="20" customFormat="1" x14ac:dyDescent="0.2"/>
    <row r="125" spans="1:4" s="20" customFormat="1" x14ac:dyDescent="0.2"/>
    <row r="126" spans="1:4" s="20" customFormat="1" x14ac:dyDescent="0.2"/>
    <row r="127" spans="1:4" s="20" customFormat="1" x14ac:dyDescent="0.2"/>
    <row r="128" spans="1:4" s="20" customFormat="1" x14ac:dyDescent="0.2"/>
    <row r="129" spans="1:1" s="20" customFormat="1" x14ac:dyDescent="0.2"/>
    <row r="130" spans="1:1" s="20" customFormat="1" x14ac:dyDescent="0.2"/>
    <row r="131" spans="1:1" s="20" customFormat="1" x14ac:dyDescent="0.2"/>
    <row r="132" spans="1:1" s="20" customFormat="1" x14ac:dyDescent="0.2"/>
    <row r="133" spans="1:1" s="20" customFormat="1" x14ac:dyDescent="0.2"/>
    <row r="134" spans="1:1" s="20" customFormat="1" x14ac:dyDescent="0.2"/>
    <row r="135" spans="1:1" s="20" customFormat="1" x14ac:dyDescent="0.2"/>
    <row r="136" spans="1:1" s="20" customFormat="1" x14ac:dyDescent="0.2"/>
    <row r="137" spans="1:1" s="20" customFormat="1" x14ac:dyDescent="0.2"/>
    <row r="138" spans="1:1" s="20" customFormat="1" x14ac:dyDescent="0.2"/>
    <row r="139" spans="1:1" s="20" customFormat="1" ht="15.75" customHeight="1" x14ac:dyDescent="0.2"/>
    <row r="140" spans="1:1" s="20" customFormat="1" x14ac:dyDescent="0.2"/>
    <row r="141" spans="1:1" s="20" customFormat="1" x14ac:dyDescent="0.2">
      <c r="A141" s="20" t="s">
        <v>185</v>
      </c>
    </row>
    <row r="142" spans="1:1" s="20" customFormat="1" x14ac:dyDescent="0.2">
      <c r="A142" s="20" t="s">
        <v>108</v>
      </c>
    </row>
    <row r="143" spans="1:1" s="20" customFormat="1" x14ac:dyDescent="0.2">
      <c r="A143" s="20" t="s">
        <v>170</v>
      </c>
    </row>
    <row r="144" spans="1:1" s="20" customFormat="1" x14ac:dyDescent="0.2">
      <c r="A144" s="20" t="s">
        <v>109</v>
      </c>
    </row>
    <row r="145" spans="1:1" s="20" customFormat="1" x14ac:dyDescent="0.2"/>
    <row r="146" spans="1:1" s="20" customFormat="1" x14ac:dyDescent="0.2">
      <c r="A146" s="40" t="s">
        <v>110</v>
      </c>
    </row>
    <row r="147" spans="1:1" s="20" customFormat="1" x14ac:dyDescent="0.2">
      <c r="A147" s="20" t="s">
        <v>111</v>
      </c>
    </row>
    <row r="148" spans="1:1" s="20" customFormat="1" x14ac:dyDescent="0.2">
      <c r="A148" s="20" t="s">
        <v>112</v>
      </c>
    </row>
    <row r="149" spans="1:1" s="20" customFormat="1" x14ac:dyDescent="0.2">
      <c r="A149" s="20" t="s">
        <v>113</v>
      </c>
    </row>
    <row r="150" spans="1:1" s="20" customFormat="1" x14ac:dyDescent="0.2">
      <c r="A150" s="20" t="s">
        <v>114</v>
      </c>
    </row>
    <row r="151" spans="1:1" s="20" customFormat="1" x14ac:dyDescent="0.2">
      <c r="A151" s="20" t="s">
        <v>115</v>
      </c>
    </row>
    <row r="152" spans="1:1" s="20" customFormat="1" x14ac:dyDescent="0.2">
      <c r="A152" s="20" t="s">
        <v>116</v>
      </c>
    </row>
    <row r="153" spans="1:1" s="20" customFormat="1" x14ac:dyDescent="0.2">
      <c r="A153" s="20" t="s">
        <v>117</v>
      </c>
    </row>
    <row r="154" spans="1:1" s="20" customFormat="1" x14ac:dyDescent="0.2">
      <c r="A154" s="20" t="s">
        <v>173</v>
      </c>
    </row>
    <row r="155" spans="1:1" s="20" customFormat="1" x14ac:dyDescent="0.2">
      <c r="A155" s="20" t="s">
        <v>118</v>
      </c>
    </row>
    <row r="156" spans="1:1" s="20" customFormat="1" x14ac:dyDescent="0.2">
      <c r="A156" s="20" t="s">
        <v>119</v>
      </c>
    </row>
    <row r="157" spans="1:1" s="20" customFormat="1" x14ac:dyDescent="0.2">
      <c r="A157" s="20" t="s">
        <v>120</v>
      </c>
    </row>
    <row r="158" spans="1:1" s="20" customFormat="1" x14ac:dyDescent="0.2">
      <c r="A158" s="20" t="s">
        <v>121</v>
      </c>
    </row>
    <row r="159" spans="1:1" s="20" customFormat="1" x14ac:dyDescent="0.2">
      <c r="A159" s="20" t="s">
        <v>122</v>
      </c>
    </row>
    <row r="160" spans="1:1" s="20" customFormat="1" x14ac:dyDescent="0.2">
      <c r="A160" s="20" t="s">
        <v>123</v>
      </c>
    </row>
    <row r="161" spans="1:8" s="20" customFormat="1" x14ac:dyDescent="0.2">
      <c r="A161" s="20" t="s">
        <v>124</v>
      </c>
    </row>
    <row r="162" spans="1:8" s="20" customFormat="1" x14ac:dyDescent="0.2">
      <c r="A162" s="20" t="s">
        <v>125</v>
      </c>
    </row>
    <row r="163" spans="1:8" s="20" customFormat="1" x14ac:dyDescent="0.2">
      <c r="A163" s="20" t="s">
        <v>126</v>
      </c>
    </row>
    <row r="164" spans="1:8" s="20" customFormat="1" x14ac:dyDescent="0.2">
      <c r="A164" s="20" t="s">
        <v>127</v>
      </c>
    </row>
    <row r="165" spans="1:8" s="20" customFormat="1" x14ac:dyDescent="0.2">
      <c r="A165" s="20" t="s">
        <v>128</v>
      </c>
    </row>
    <row r="166" spans="1:8" s="20" customFormat="1" x14ac:dyDescent="0.2">
      <c r="A166" s="20" t="s">
        <v>186</v>
      </c>
    </row>
    <row r="167" spans="1:8" s="20" customFormat="1" x14ac:dyDescent="0.2">
      <c r="A167" s="20" t="s">
        <v>187</v>
      </c>
    </row>
    <row r="168" spans="1:8" s="20" customFormat="1" x14ac:dyDescent="0.2">
      <c r="A168" s="20" t="s">
        <v>129</v>
      </c>
    </row>
    <row r="169" spans="1:8" s="20" customFormat="1" x14ac:dyDescent="0.2"/>
    <row r="170" spans="1:8" s="20" customFormat="1" ht="18" x14ac:dyDescent="0.25">
      <c r="A170" s="22" t="s">
        <v>130</v>
      </c>
    </row>
    <row r="171" spans="1:8" s="20" customFormat="1" ht="18" x14ac:dyDescent="0.25">
      <c r="A171" s="22"/>
    </row>
    <row r="172" spans="1:8" s="3" customFormat="1" ht="45" x14ac:dyDescent="0.2">
      <c r="A172" s="59" t="s">
        <v>131</v>
      </c>
      <c r="B172" s="59" t="s">
        <v>188</v>
      </c>
      <c r="C172" s="59" t="s">
        <v>189</v>
      </c>
      <c r="D172" s="59" t="s">
        <v>190</v>
      </c>
      <c r="E172" s="59" t="s">
        <v>191</v>
      </c>
      <c r="F172" s="59" t="s">
        <v>133</v>
      </c>
      <c r="G172" s="59" t="s">
        <v>132</v>
      </c>
      <c r="H172" s="59" t="s">
        <v>134</v>
      </c>
    </row>
    <row r="173" spans="1:8" s="20" customFormat="1" ht="18" x14ac:dyDescent="0.25">
      <c r="A173" s="60" t="s">
        <v>135</v>
      </c>
      <c r="B173" s="61">
        <v>35.799999999999997</v>
      </c>
      <c r="C173" s="61">
        <v>55.3</v>
      </c>
      <c r="D173" s="62">
        <f>(18/B173+0.8)*C173</f>
        <v>72.044469273743019</v>
      </c>
      <c r="E173" s="61">
        <v>63</v>
      </c>
      <c r="F173" s="63">
        <f>E173/C173</f>
        <v>1.139240506329114</v>
      </c>
      <c r="G173" s="63">
        <f>E173/D173</f>
        <v>0.87445990837440557</v>
      </c>
      <c r="H173" s="61">
        <v>9.5</v>
      </c>
    </row>
    <row r="174" spans="1:8" s="20" customFormat="1" ht="18" x14ac:dyDescent="0.25">
      <c r="A174" s="60" t="s">
        <v>136</v>
      </c>
      <c r="B174" s="61">
        <v>62</v>
      </c>
      <c r="C174" s="61">
        <v>72</v>
      </c>
      <c r="D174" s="62">
        <f t="shared" ref="D174:D182" si="0">(18/B174+0.8)*C174</f>
        <v>78.50322580645161</v>
      </c>
      <c r="E174" s="61">
        <v>87</v>
      </c>
      <c r="F174" s="63">
        <f t="shared" ref="F174:F182" si="1">E174/C174</f>
        <v>1.2083333333333333</v>
      </c>
      <c r="G174" s="63">
        <f t="shared" ref="G174:G182" si="2">E174/D174</f>
        <v>1.1082347140039448</v>
      </c>
      <c r="H174" s="61">
        <v>12.8</v>
      </c>
    </row>
    <row r="175" spans="1:8" s="20" customFormat="1" ht="18" x14ac:dyDescent="0.25">
      <c r="A175" s="60" t="s">
        <v>137</v>
      </c>
      <c r="B175" s="61">
        <v>53.9</v>
      </c>
      <c r="C175" s="61">
        <v>54.3</v>
      </c>
      <c r="D175" s="62">
        <f t="shared" si="0"/>
        <v>61.573580705009277</v>
      </c>
      <c r="E175" s="61">
        <v>69</v>
      </c>
      <c r="F175" s="63">
        <f t="shared" si="1"/>
        <v>1.270718232044199</v>
      </c>
      <c r="G175" s="63">
        <f t="shared" si="2"/>
        <v>1.1206104827745798</v>
      </c>
      <c r="H175" s="61">
        <v>9.9</v>
      </c>
    </row>
    <row r="176" spans="1:8" s="20" customFormat="1" ht="18" x14ac:dyDescent="0.25">
      <c r="A176" s="60" t="s">
        <v>138</v>
      </c>
      <c r="B176" s="61">
        <v>42.5</v>
      </c>
      <c r="C176" s="61">
        <v>45</v>
      </c>
      <c r="D176" s="62">
        <f t="shared" si="0"/>
        <v>55.058823529411768</v>
      </c>
      <c r="E176" s="61">
        <v>95</v>
      </c>
      <c r="F176" s="63">
        <f t="shared" si="1"/>
        <v>2.1111111111111112</v>
      </c>
      <c r="G176" s="63">
        <f t="shared" si="2"/>
        <v>1.7254273504273503</v>
      </c>
      <c r="H176" s="61">
        <v>10.4</v>
      </c>
    </row>
    <row r="177" spans="1:8" s="20" customFormat="1" ht="18" x14ac:dyDescent="0.25">
      <c r="A177" s="60" t="s">
        <v>139</v>
      </c>
      <c r="B177" s="61">
        <v>48.2</v>
      </c>
      <c r="C177" s="61">
        <v>40.9</v>
      </c>
      <c r="D177" s="62">
        <f t="shared" si="0"/>
        <v>47.993858921161824</v>
      </c>
      <c r="E177" s="61">
        <v>90</v>
      </c>
      <c r="F177" s="63">
        <f t="shared" si="1"/>
        <v>2.2004889975550124</v>
      </c>
      <c r="G177" s="63">
        <f t="shared" si="2"/>
        <v>1.8752399165868388</v>
      </c>
      <c r="H177" s="61">
        <v>15.3</v>
      </c>
    </row>
    <row r="178" spans="1:8" s="20" customFormat="1" ht="18" x14ac:dyDescent="0.25">
      <c r="A178" s="60" t="s">
        <v>140</v>
      </c>
      <c r="B178" s="61">
        <v>28.5</v>
      </c>
      <c r="C178" s="61">
        <v>40.5</v>
      </c>
      <c r="D178" s="62">
        <f t="shared" si="0"/>
        <v>57.978947368421053</v>
      </c>
      <c r="E178" s="61">
        <v>140</v>
      </c>
      <c r="F178" s="63">
        <f t="shared" si="1"/>
        <v>3.4567901234567899</v>
      </c>
      <c r="G178" s="63">
        <f t="shared" si="2"/>
        <v>2.4146695715323165</v>
      </c>
      <c r="H178" s="61">
        <v>14</v>
      </c>
    </row>
    <row r="179" spans="1:8" s="20" customFormat="1" ht="18" x14ac:dyDescent="0.25">
      <c r="A179" s="60" t="s">
        <v>141</v>
      </c>
      <c r="B179" s="61">
        <v>68.900000000000006</v>
      </c>
      <c r="C179" s="61">
        <v>48.5</v>
      </c>
      <c r="D179" s="62">
        <f t="shared" si="0"/>
        <v>51.470537010159653</v>
      </c>
      <c r="E179" s="61">
        <v>112</v>
      </c>
      <c r="F179" s="63">
        <f t="shared" si="1"/>
        <v>2.3092783505154637</v>
      </c>
      <c r="G179" s="63">
        <f t="shared" si="2"/>
        <v>2.1760021656252113</v>
      </c>
      <c r="H179" s="61">
        <v>11.6</v>
      </c>
    </row>
    <row r="180" spans="1:8" s="20" customFormat="1" ht="18" x14ac:dyDescent="0.25">
      <c r="A180" s="60" t="s">
        <v>142</v>
      </c>
      <c r="B180" s="61">
        <v>44.4</v>
      </c>
      <c r="C180" s="61">
        <v>49.8</v>
      </c>
      <c r="D180" s="62">
        <f t="shared" si="0"/>
        <v>60.029189189189189</v>
      </c>
      <c r="E180" s="61">
        <v>162</v>
      </c>
      <c r="F180" s="63">
        <f t="shared" si="1"/>
        <v>3.2530120481927711</v>
      </c>
      <c r="G180" s="63">
        <f t="shared" si="2"/>
        <v>2.6986871251823437</v>
      </c>
      <c r="H180" s="61">
        <v>19.2</v>
      </c>
    </row>
    <row r="181" spans="1:8" s="20" customFormat="1" ht="18" x14ac:dyDescent="0.25">
      <c r="A181" s="60" t="s">
        <v>143</v>
      </c>
      <c r="B181" s="61">
        <v>20</v>
      </c>
      <c r="C181" s="61">
        <v>42</v>
      </c>
      <c r="D181" s="62">
        <f t="shared" si="0"/>
        <v>71.400000000000006</v>
      </c>
      <c r="E181" s="61">
        <v>220</v>
      </c>
      <c r="F181" s="63">
        <f t="shared" si="1"/>
        <v>5.2380952380952381</v>
      </c>
      <c r="G181" s="63">
        <f t="shared" si="2"/>
        <v>3.0812324929971986</v>
      </c>
      <c r="H181" s="61">
        <v>22</v>
      </c>
    </row>
    <row r="182" spans="1:8" s="20" customFormat="1" ht="18" x14ac:dyDescent="0.25">
      <c r="A182" s="60" t="s">
        <v>144</v>
      </c>
      <c r="B182" s="61">
        <v>64.7</v>
      </c>
      <c r="C182" s="61">
        <v>35.299999999999997</v>
      </c>
      <c r="D182" s="62">
        <f t="shared" si="0"/>
        <v>38.060710973724888</v>
      </c>
      <c r="E182" s="61">
        <v>141</v>
      </c>
      <c r="F182" s="63">
        <f t="shared" si="1"/>
        <v>3.9943342776203967</v>
      </c>
      <c r="G182" s="63">
        <f t="shared" si="2"/>
        <v>3.7046076227356601</v>
      </c>
      <c r="H182" s="61">
        <v>13.4</v>
      </c>
    </row>
    <row r="183" spans="1:8" s="20" customFormat="1" ht="18" x14ac:dyDescent="0.25">
      <c r="A183" s="60" t="s">
        <v>145</v>
      </c>
      <c r="B183" s="62">
        <f t="shared" ref="B183:H183" si="3">SUM(B173:B182)/10</f>
        <v>46.889999999999993</v>
      </c>
      <c r="C183" s="62">
        <f t="shared" si="3"/>
        <v>48.36</v>
      </c>
      <c r="D183" s="62">
        <f t="shared" si="3"/>
        <v>59.411334277727221</v>
      </c>
      <c r="E183" s="64">
        <f t="shared" si="3"/>
        <v>117.9</v>
      </c>
      <c r="F183" s="63">
        <f t="shared" si="3"/>
        <v>2.6181402218253429</v>
      </c>
      <c r="G183" s="63">
        <f t="shared" si="3"/>
        <v>2.0779171350239851</v>
      </c>
      <c r="H183" s="62">
        <f t="shared" si="3"/>
        <v>13.809999999999999</v>
      </c>
    </row>
    <row r="184" spans="1:8" s="20" customFormat="1" ht="18" x14ac:dyDescent="0.25">
      <c r="A184" s="22"/>
    </row>
    <row r="185" spans="1:8" s="20" customFormat="1" ht="18" x14ac:dyDescent="0.25">
      <c r="A185" s="22" t="s">
        <v>146</v>
      </c>
      <c r="C185" s="20" t="s">
        <v>147</v>
      </c>
      <c r="E185" s="20" t="s">
        <v>154</v>
      </c>
    </row>
    <row r="186" spans="1:8" s="20" customFormat="1" ht="18" x14ac:dyDescent="0.25">
      <c r="A186" s="22" t="s">
        <v>148</v>
      </c>
      <c r="C186" s="20" t="s">
        <v>149</v>
      </c>
    </row>
    <row r="187" spans="1:8" s="20" customFormat="1" ht="18" x14ac:dyDescent="0.25">
      <c r="A187" s="22" t="s">
        <v>152</v>
      </c>
      <c r="C187" s="20" t="s">
        <v>150</v>
      </c>
    </row>
    <row r="188" spans="1:8" s="20" customFormat="1" ht="18" x14ac:dyDescent="0.25">
      <c r="A188" s="22" t="s">
        <v>151</v>
      </c>
      <c r="C188" s="20" t="s">
        <v>153</v>
      </c>
      <c r="E188" s="20" t="s">
        <v>157</v>
      </c>
    </row>
    <row r="189" spans="1:8" s="20" customFormat="1" ht="18" x14ac:dyDescent="0.25">
      <c r="A189" s="22"/>
    </row>
    <row r="190" spans="1:8" s="20" customFormat="1" ht="18" x14ac:dyDescent="0.25">
      <c r="A190" s="22" t="s">
        <v>155</v>
      </c>
      <c r="B190" s="20" t="s">
        <v>156</v>
      </c>
      <c r="D190" s="20" t="s">
        <v>102</v>
      </c>
    </row>
    <row r="191" spans="1:8" s="20" customFormat="1" ht="18" x14ac:dyDescent="0.25">
      <c r="A191" s="22" t="s">
        <v>158</v>
      </c>
      <c r="B191" s="20" t="s">
        <v>159</v>
      </c>
    </row>
    <row r="192" spans="1:8" s="20" customFormat="1" ht="18" x14ac:dyDescent="0.25">
      <c r="A192" s="22" t="s">
        <v>160</v>
      </c>
      <c r="B192" s="20" t="s">
        <v>161</v>
      </c>
    </row>
    <row r="193" spans="1:3" s="20" customFormat="1" ht="18" x14ac:dyDescent="0.25">
      <c r="A193" s="22" t="s">
        <v>163</v>
      </c>
      <c r="C193" s="20" t="s">
        <v>162</v>
      </c>
    </row>
    <row r="194" spans="1:3" s="20" customFormat="1" ht="18" x14ac:dyDescent="0.25">
      <c r="A194" s="22" t="s">
        <v>164</v>
      </c>
    </row>
    <row r="195" spans="1:3" s="20" customFormat="1" ht="18" x14ac:dyDescent="0.25">
      <c r="A195" s="22" t="s">
        <v>165</v>
      </c>
      <c r="C195" s="20" t="s">
        <v>166</v>
      </c>
    </row>
    <row r="196" spans="1:3" s="20" customFormat="1" ht="18" x14ac:dyDescent="0.25">
      <c r="A196" s="22" t="s">
        <v>167</v>
      </c>
      <c r="B196" s="20" t="s">
        <v>168</v>
      </c>
    </row>
    <row r="197" spans="1:3" s="20" customFormat="1" ht="18" x14ac:dyDescent="0.25">
      <c r="A197" s="22" t="s">
        <v>169</v>
      </c>
      <c r="B197" s="20" t="s">
        <v>192</v>
      </c>
    </row>
    <row r="198" spans="1:3" s="20" customFormat="1" ht="18" x14ac:dyDescent="0.25">
      <c r="A198" s="22"/>
    </row>
    <row r="199" spans="1:3" s="20" customFormat="1" ht="18" x14ac:dyDescent="0.25">
      <c r="A199" s="22"/>
    </row>
    <row r="200" spans="1:3" s="20" customFormat="1" x14ac:dyDescent="0.2"/>
    <row r="201" spans="1:3" s="20" customFormat="1" x14ac:dyDescent="0.2"/>
    <row r="202" spans="1:3" s="20" customFormat="1" x14ac:dyDescent="0.2"/>
    <row r="203" spans="1:3" s="20" customFormat="1" x14ac:dyDescent="0.2"/>
    <row r="204" spans="1:3" s="20" customFormat="1" x14ac:dyDescent="0.2"/>
    <row r="205" spans="1:3" s="20" customFormat="1" x14ac:dyDescent="0.2"/>
    <row r="206" spans="1:3" s="20" customFormat="1" x14ac:dyDescent="0.2"/>
    <row r="207" spans="1:3" s="20" customFormat="1" x14ac:dyDescent="0.2"/>
    <row r="208" spans="1:3" s="20" customFormat="1" x14ac:dyDescent="0.2"/>
    <row r="209" s="20" customFormat="1" x14ac:dyDescent="0.2"/>
    <row r="210" s="20" customFormat="1" x14ac:dyDescent="0.2"/>
    <row r="211" s="20" customFormat="1" x14ac:dyDescent="0.2"/>
    <row r="212" s="20" customFormat="1" x14ac:dyDescent="0.2"/>
    <row r="213" s="20" customFormat="1" x14ac:dyDescent="0.2"/>
    <row r="214" s="20" customFormat="1" x14ac:dyDescent="0.2"/>
    <row r="215" s="20" customFormat="1" x14ac:dyDescent="0.2"/>
    <row r="216" s="20" customFormat="1" x14ac:dyDescent="0.2"/>
    <row r="217" s="20" customFormat="1" x14ac:dyDescent="0.2"/>
    <row r="218" s="20" customFormat="1" x14ac:dyDescent="0.2"/>
    <row r="219" s="20" customFormat="1" x14ac:dyDescent="0.2"/>
    <row r="220" s="20" customFormat="1" x14ac:dyDescent="0.2"/>
    <row r="221" s="20" customFormat="1" x14ac:dyDescent="0.2"/>
    <row r="222" s="20" customFormat="1" x14ac:dyDescent="0.2"/>
    <row r="223" s="20" customFormat="1" x14ac:dyDescent="0.2"/>
    <row r="224" s="20" customFormat="1" x14ac:dyDescent="0.2"/>
    <row r="225" s="20" customFormat="1" x14ac:dyDescent="0.2"/>
    <row r="226" s="20" customFormat="1" x14ac:dyDescent="0.2"/>
    <row r="227" s="20" customFormat="1" x14ac:dyDescent="0.2"/>
    <row r="228" s="20" customFormat="1" x14ac:dyDescent="0.2"/>
    <row r="229" s="20" customFormat="1" x14ac:dyDescent="0.2"/>
    <row r="230" s="20" customFormat="1" x14ac:dyDescent="0.2"/>
    <row r="231" s="20" customFormat="1" x14ac:dyDescent="0.2"/>
    <row r="232" s="20" customFormat="1" x14ac:dyDescent="0.2"/>
    <row r="233" s="20" customFormat="1" x14ac:dyDescent="0.2"/>
    <row r="234" s="20" customFormat="1" x14ac:dyDescent="0.2"/>
    <row r="235" s="20" customFormat="1" x14ac:dyDescent="0.2"/>
    <row r="236" s="20" customFormat="1" x14ac:dyDescent="0.2"/>
    <row r="237" s="20" customFormat="1" x14ac:dyDescent="0.2"/>
    <row r="238" s="20" customFormat="1" x14ac:dyDescent="0.2"/>
    <row r="239" s="20" customFormat="1" x14ac:dyDescent="0.2"/>
    <row r="240" s="20" customFormat="1" x14ac:dyDescent="0.2"/>
    <row r="241" s="20" customFormat="1" x14ac:dyDescent="0.2"/>
    <row r="242" s="20" customFormat="1" x14ac:dyDescent="0.2"/>
    <row r="243" s="20" customFormat="1" x14ac:dyDescent="0.2"/>
    <row r="244" s="20" customFormat="1" x14ac:dyDescent="0.2"/>
    <row r="245" s="20" customFormat="1" x14ac:dyDescent="0.2"/>
    <row r="246" s="20" customFormat="1" x14ac:dyDescent="0.2"/>
    <row r="247" s="20" customFormat="1" x14ac:dyDescent="0.2"/>
    <row r="248" s="20" customFormat="1" x14ac:dyDescent="0.2"/>
    <row r="249" s="20" customFormat="1" x14ac:dyDescent="0.2"/>
    <row r="250" s="20" customFormat="1" x14ac:dyDescent="0.2"/>
    <row r="251" s="20" customFormat="1" x14ac:dyDescent="0.2"/>
    <row r="252" s="20" customFormat="1" x14ac:dyDescent="0.2"/>
    <row r="253" s="20" customFormat="1" x14ac:dyDescent="0.2"/>
    <row r="254" s="20" customFormat="1" x14ac:dyDescent="0.2"/>
    <row r="255" s="20" customFormat="1" x14ac:dyDescent="0.2"/>
    <row r="256" s="20" customFormat="1" x14ac:dyDescent="0.2"/>
    <row r="257" s="20" customFormat="1" x14ac:dyDescent="0.2"/>
    <row r="258" s="20" customFormat="1" x14ac:dyDescent="0.2"/>
    <row r="259" s="20" customFormat="1" x14ac:dyDescent="0.2"/>
    <row r="260" s="20" customFormat="1" x14ac:dyDescent="0.2"/>
    <row r="261" s="20" customFormat="1" x14ac:dyDescent="0.2"/>
    <row r="262" s="20" customFormat="1" x14ac:dyDescent="0.2"/>
    <row r="263" s="20" customFormat="1" x14ac:dyDescent="0.2"/>
    <row r="264" s="20" customFormat="1" x14ac:dyDescent="0.2"/>
    <row r="265" s="20" customFormat="1" x14ac:dyDescent="0.2"/>
    <row r="266" s="20" customFormat="1" x14ac:dyDescent="0.2"/>
    <row r="267" s="20" customFormat="1" x14ac:dyDescent="0.2"/>
    <row r="268" s="20" customFormat="1" x14ac:dyDescent="0.2"/>
    <row r="269" s="20" customFormat="1" x14ac:dyDescent="0.2"/>
    <row r="270" s="20" customFormat="1" x14ac:dyDescent="0.2"/>
    <row r="271" s="20" customFormat="1" x14ac:dyDescent="0.2"/>
    <row r="272" s="20" customFormat="1" x14ac:dyDescent="0.2"/>
    <row r="273" s="20" customFormat="1" x14ac:dyDescent="0.2"/>
    <row r="274" s="20" customFormat="1" x14ac:dyDescent="0.2"/>
    <row r="275" s="20" customFormat="1" x14ac:dyDescent="0.2"/>
    <row r="276" s="20" customFormat="1" x14ac:dyDescent="0.2"/>
    <row r="277" s="20" customFormat="1" x14ac:dyDescent="0.2"/>
    <row r="278" s="20" customFormat="1" x14ac:dyDescent="0.2"/>
    <row r="279" s="20" customFormat="1" x14ac:dyDescent="0.2"/>
    <row r="280" s="20" customFormat="1" x14ac:dyDescent="0.2"/>
    <row r="281" s="20" customFormat="1" x14ac:dyDescent="0.2"/>
    <row r="282" s="20" customFormat="1" x14ac:dyDescent="0.2"/>
    <row r="283" s="20" customFormat="1" x14ac:dyDescent="0.2"/>
    <row r="284" s="20" customFormat="1" x14ac:dyDescent="0.2"/>
    <row r="285" s="20" customFormat="1" x14ac:dyDescent="0.2"/>
    <row r="286" s="20" customFormat="1" x14ac:dyDescent="0.2"/>
    <row r="287" s="20" customFormat="1" x14ac:dyDescent="0.2"/>
    <row r="288" s="20" customFormat="1" x14ac:dyDescent="0.2"/>
    <row r="289" s="20" customFormat="1" x14ac:dyDescent="0.2"/>
    <row r="290" s="20" customFormat="1" x14ac:dyDescent="0.2"/>
    <row r="291" s="20" customFormat="1" x14ac:dyDescent="0.2"/>
    <row r="292" s="20" customFormat="1" x14ac:dyDescent="0.2"/>
    <row r="293" s="20" customFormat="1" x14ac:dyDescent="0.2"/>
    <row r="294" s="20" customFormat="1" x14ac:dyDescent="0.2"/>
    <row r="295" s="20" customFormat="1" x14ac:dyDescent="0.2"/>
    <row r="296" s="20" customFormat="1" x14ac:dyDescent="0.2"/>
    <row r="297" s="20" customFormat="1" x14ac:dyDescent="0.2"/>
    <row r="298" s="20" customFormat="1" x14ac:dyDescent="0.2"/>
    <row r="299" s="20" customFormat="1" x14ac:dyDescent="0.2"/>
    <row r="300" s="20" customFormat="1" x14ac:dyDescent="0.2"/>
  </sheetData>
  <phoneticPr fontId="0" type="noConversion"/>
  <pageMargins left="0.74803149606299213" right="0.15748031496062992" top="0.98425196850393704" bottom="0.98425196850393704" header="0.51181102362204722" footer="0.51181102362204722"/>
  <pageSetup paperSize="9" orientation="portrait" horizontalDpi="120" verticalDpi="144" copies="0" r:id="rId1"/>
  <headerFooter alignWithMargins="0">
    <oddHeader>&amp;L&amp;D&amp;C&amp;P&amp;R&amp;F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Sheet1</vt:lpstr>
    </vt:vector>
  </TitlesOfParts>
  <Company>tj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rj</dc:creator>
  <cp:lastModifiedBy>Rumen Yordanov</cp:lastModifiedBy>
  <cp:lastPrinted>2002-09-13T22:20:50Z</cp:lastPrinted>
  <dcterms:created xsi:type="dcterms:W3CDTF">2002-09-11T16:51:20Z</dcterms:created>
  <dcterms:modified xsi:type="dcterms:W3CDTF">2026-04-21T08:13:01Z</dcterms:modified>
</cp:coreProperties>
</file>