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 star PC\C_DISK\Desktop\Site2024\Pump\EE\"/>
    </mc:Choice>
  </mc:AlternateContent>
  <bookViews>
    <workbookView xWindow="90" yWindow="120" windowWidth="7485" windowHeight="3285" activeTab="1"/>
  </bookViews>
  <sheets>
    <sheet name="Chart2" sheetId="5" r:id="rId1"/>
    <sheet name="Sheet1" sheetId="1" r:id="rId2"/>
  </sheets>
  <definedNames>
    <definedName name="_xlnm.Print_Area" localSheetId="1">Sheet1!$A$3:$F$71</definedName>
  </definedNames>
  <calcPr calcId="162913"/>
</workbook>
</file>

<file path=xl/calcChain.xml><?xml version="1.0" encoding="utf-8"?>
<calcChain xmlns="http://schemas.openxmlformats.org/spreadsheetml/2006/main">
  <c r="B15" i="1" l="1"/>
  <c r="B16" i="1" s="1"/>
  <c r="H1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33" i="1"/>
  <c r="G34" i="1"/>
  <c r="G35" i="1"/>
  <c r="G36" i="1"/>
  <c r="G37" i="1"/>
  <c r="G38" i="1"/>
  <c r="G39" i="1"/>
  <c r="G40" i="1"/>
  <c r="G41" i="1"/>
  <c r="G42" i="1"/>
  <c r="G43" i="1"/>
  <c r="G44" i="1"/>
  <c r="G23" i="1"/>
  <c r="G24" i="1"/>
  <c r="G25" i="1"/>
  <c r="G26" i="1"/>
  <c r="G27" i="1"/>
  <c r="G28" i="1"/>
  <c r="G29" i="1"/>
  <c r="G30" i="1"/>
  <c r="G31" i="1"/>
  <c r="G32" i="1"/>
  <c r="G11" i="1"/>
  <c r="G12" i="1"/>
  <c r="G13" i="1"/>
  <c r="G14" i="1"/>
  <c r="G15" i="1"/>
  <c r="G16" i="1"/>
  <c r="G17" i="1"/>
  <c r="G18" i="1"/>
  <c r="G19" i="1"/>
  <c r="G20" i="1"/>
  <c r="G21" i="1"/>
  <c r="G22" i="1"/>
  <c r="G10" i="1"/>
  <c r="G9" i="1"/>
  <c r="G8" i="1"/>
  <c r="G7" i="1"/>
  <c r="G6" i="1"/>
  <c r="G5" i="1"/>
  <c r="C4" i="1"/>
  <c r="B5" i="1"/>
  <c r="H5" i="1"/>
  <c r="C5" i="1"/>
  <c r="B6" i="1"/>
  <c r="B7" i="1" s="1"/>
  <c r="C7" i="1"/>
  <c r="C8" i="1"/>
  <c r="C9" i="1"/>
  <c r="C11" i="1"/>
  <c r="C12" i="1"/>
  <c r="C13" i="1"/>
  <c r="C15" i="1"/>
  <c r="C16" i="1"/>
  <c r="C17" i="1"/>
  <c r="C19" i="1"/>
  <c r="C20" i="1"/>
  <c r="C21" i="1"/>
  <c r="C23" i="1"/>
  <c r="C24" i="1"/>
  <c r="C25" i="1"/>
  <c r="C27" i="1"/>
  <c r="C28" i="1"/>
  <c r="C29" i="1"/>
  <c r="C31" i="1"/>
  <c r="C32" i="1"/>
  <c r="C33" i="1"/>
  <c r="C35" i="1"/>
  <c r="C36" i="1"/>
  <c r="C37" i="1"/>
  <c r="C39" i="1"/>
  <c r="C40" i="1"/>
  <c r="C41" i="1"/>
  <c r="C43" i="1"/>
  <c r="C44" i="1"/>
  <c r="C45" i="1"/>
  <c r="C47" i="1"/>
  <c r="C48" i="1"/>
  <c r="C49" i="1"/>
  <c r="C51" i="1"/>
  <c r="C52" i="1"/>
  <c r="C53" i="1"/>
  <c r="C55" i="1"/>
  <c r="C56" i="1"/>
  <c r="C57" i="1"/>
  <c r="C59" i="1"/>
  <c r="C60" i="1"/>
  <c r="C61" i="1"/>
  <c r="C63" i="1"/>
  <c r="C64" i="1"/>
  <c r="C65" i="1"/>
  <c r="C67" i="1"/>
  <c r="C68" i="1"/>
  <c r="C69" i="1"/>
  <c r="C71" i="1"/>
  <c r="D4" i="1"/>
  <c r="D62" i="1" s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D14" i="1"/>
  <c r="D30" i="1"/>
  <c r="D46" i="1"/>
  <c r="D37" i="1"/>
  <c r="D53" i="1"/>
  <c r="D69" i="1"/>
  <c r="D12" i="1"/>
  <c r="D28" i="1"/>
  <c r="D35" i="1"/>
  <c r="D51" i="1"/>
  <c r="D67" i="1"/>
  <c r="D22" i="1"/>
  <c r="D13" i="1"/>
  <c r="D11" i="1"/>
  <c r="D10" i="1"/>
  <c r="D34" i="1"/>
  <c r="D54" i="1"/>
  <c r="E4" i="1"/>
  <c r="E25" i="1" s="1"/>
  <c r="D25" i="1"/>
  <c r="D45" i="1"/>
  <c r="D65" i="1"/>
  <c r="D16" i="1"/>
  <c r="D36" i="1"/>
  <c r="D60" i="1"/>
  <c r="D23" i="1"/>
  <c r="D43" i="1"/>
  <c r="D63" i="1"/>
  <c r="D18" i="1"/>
  <c r="D38" i="1"/>
  <c r="D58" i="1"/>
  <c r="D9" i="1"/>
  <c r="D29" i="1"/>
  <c r="D49" i="1"/>
  <c r="D56" i="1"/>
  <c r="D20" i="1"/>
  <c r="D40" i="1"/>
  <c r="D7" i="1"/>
  <c r="D27" i="1"/>
  <c r="D47" i="1"/>
  <c r="D71" i="1"/>
  <c r="D42" i="1"/>
  <c r="D66" i="1"/>
  <c r="D33" i="1"/>
  <c r="D68" i="1"/>
  <c r="D48" i="1"/>
  <c r="D31" i="1"/>
  <c r="D55" i="1"/>
  <c r="D6" i="1"/>
  <c r="D17" i="1"/>
  <c r="D32" i="1"/>
  <c r="D59" i="1"/>
  <c r="D41" i="1"/>
  <c r="D61" i="1"/>
  <c r="D8" i="1"/>
  <c r="D39" i="1"/>
  <c r="D26" i="1"/>
  <c r="D52" i="1"/>
  <c r="D50" i="1"/>
  <c r="D15" i="1"/>
  <c r="D70" i="1"/>
  <c r="E9" i="1"/>
  <c r="E52" i="1"/>
  <c r="E68" i="1"/>
  <c r="E62" i="1"/>
  <c r="E63" i="1"/>
  <c r="E13" i="1"/>
  <c r="E33" i="1"/>
  <c r="E43" i="1"/>
  <c r="E18" i="1"/>
  <c r="E12" i="1"/>
  <c r="E32" i="1"/>
  <c r="E66" i="1"/>
  <c r="E21" i="1"/>
  <c r="E69" i="1"/>
  <c r="E19" i="1"/>
  <c r="E64" i="1"/>
  <c r="E24" i="1"/>
  <c r="H7" i="1" l="1"/>
  <c r="B8" i="1"/>
  <c r="H16" i="1"/>
  <c r="B17" i="1"/>
  <c r="E42" i="1"/>
  <c r="E36" i="1"/>
  <c r="E26" i="1"/>
  <c r="E47" i="1"/>
  <c r="E70" i="1"/>
  <c r="E30" i="1"/>
  <c r="E59" i="1"/>
  <c r="E35" i="1"/>
  <c r="E67" i="1"/>
  <c r="E17" i="1"/>
  <c r="E48" i="1"/>
  <c r="E11" i="1"/>
  <c r="E14" i="1"/>
  <c r="E55" i="1"/>
  <c r="H15" i="1"/>
  <c r="E61" i="1"/>
  <c r="E50" i="1"/>
  <c r="E37" i="1"/>
  <c r="E34" i="1"/>
  <c r="E39" i="1"/>
  <c r="E60" i="1"/>
  <c r="E27" i="1"/>
  <c r="E71" i="1"/>
  <c r="E28" i="1"/>
  <c r="E40" i="1"/>
  <c r="E51" i="1"/>
  <c r="E57" i="1"/>
  <c r="D19" i="1"/>
  <c r="D21" i="1"/>
  <c r="E22" i="1"/>
  <c r="E6" i="1"/>
  <c r="E49" i="1"/>
  <c r="E5" i="1"/>
  <c r="E16" i="1"/>
  <c r="E7" i="1"/>
  <c r="E58" i="1"/>
  <c r="E8" i="1"/>
  <c r="E45" i="1"/>
  <c r="E31" i="1"/>
  <c r="E41" i="1"/>
  <c r="D24" i="1"/>
  <c r="D64" i="1"/>
  <c r="D5" i="1"/>
  <c r="H6" i="1"/>
  <c r="E10" i="1"/>
  <c r="E23" i="1"/>
  <c r="E46" i="1"/>
  <c r="E29" i="1"/>
  <c r="E20" i="1"/>
  <c r="E44" i="1"/>
  <c r="E54" i="1"/>
  <c r="E65" i="1"/>
  <c r="E56" i="1"/>
  <c r="E38" i="1"/>
  <c r="E53" i="1"/>
  <c r="F4" i="1"/>
  <c r="E15" i="1"/>
  <c r="D57" i="1"/>
  <c r="D44" i="1"/>
  <c r="F9" i="1" l="1"/>
  <c r="F39" i="1"/>
  <c r="F33" i="1"/>
  <c r="F27" i="1"/>
  <c r="F37" i="1"/>
  <c r="F14" i="1"/>
  <c r="F67" i="1"/>
  <c r="F20" i="1"/>
  <c r="F52" i="1"/>
  <c r="F56" i="1"/>
  <c r="F44" i="1"/>
  <c r="F51" i="1"/>
  <c r="F54" i="1"/>
  <c r="F47" i="1"/>
  <c r="F17" i="1"/>
  <c r="F45" i="1"/>
  <c r="F16" i="1"/>
  <c r="F41" i="1"/>
  <c r="F55" i="1"/>
  <c r="F49" i="1"/>
  <c r="F59" i="1"/>
  <c r="F53" i="1"/>
  <c r="F46" i="1"/>
  <c r="F61" i="1"/>
  <c r="F70" i="1"/>
  <c r="F40" i="1"/>
  <c r="F28" i="1"/>
  <c r="F36" i="1"/>
  <c r="F43" i="1"/>
  <c r="F66" i="1"/>
  <c r="F71" i="1"/>
  <c r="F65" i="1"/>
  <c r="F58" i="1"/>
  <c r="F69" i="1"/>
  <c r="F25" i="1"/>
  <c r="F19" i="1"/>
  <c r="F35" i="1"/>
  <c r="F48" i="1"/>
  <c r="F42" i="1"/>
  <c r="F18" i="1"/>
  <c r="F62" i="1"/>
  <c r="F60" i="1"/>
  <c r="F68" i="1"/>
  <c r="F23" i="1"/>
  <c r="F21" i="1"/>
  <c r="F50" i="1"/>
  <c r="F12" i="1"/>
  <c r="F24" i="1"/>
  <c r="F6" i="1"/>
  <c r="F8" i="1"/>
  <c r="F10" i="1"/>
  <c r="F32" i="1"/>
  <c r="F57" i="1"/>
  <c r="F13" i="1"/>
  <c r="F29" i="1"/>
  <c r="F22" i="1"/>
  <c r="F38" i="1"/>
  <c r="F34" i="1"/>
  <c r="F30" i="1"/>
  <c r="F63" i="1"/>
  <c r="F64" i="1"/>
  <c r="F26" i="1"/>
  <c r="F31" i="1"/>
  <c r="F15" i="1"/>
  <c r="F7" i="1"/>
  <c r="F5" i="1"/>
  <c r="F11" i="1"/>
  <c r="H17" i="1"/>
  <c r="B18" i="1"/>
  <c r="B9" i="1"/>
  <c r="H8" i="1"/>
  <c r="H9" i="1" l="1"/>
  <c r="B10" i="1"/>
  <c r="B19" i="1"/>
  <c r="H18" i="1"/>
  <c r="B20" i="1" l="1"/>
  <c r="H19" i="1"/>
  <c r="H10" i="1"/>
  <c r="B11" i="1"/>
  <c r="B12" i="1" l="1"/>
  <c r="H11" i="1"/>
  <c r="H20" i="1"/>
  <c r="B21" i="1"/>
  <c r="B22" i="1" l="1"/>
  <c r="H21" i="1"/>
  <c r="H12" i="1"/>
  <c r="B13" i="1"/>
  <c r="H13" i="1" s="1"/>
  <c r="H22" i="1" l="1"/>
  <c r="B23" i="1"/>
  <c r="B24" i="1" l="1"/>
  <c r="H23" i="1"/>
  <c r="H24" i="1" l="1"/>
  <c r="B25" i="1"/>
  <c r="B26" i="1" l="1"/>
  <c r="H25" i="1"/>
  <c r="H26" i="1" l="1"/>
  <c r="B27" i="1"/>
  <c r="H27" i="1" l="1"/>
  <c r="B28" i="1"/>
  <c r="H28" i="1" l="1"/>
  <c r="B29" i="1"/>
  <c r="H29" i="1" l="1"/>
  <c r="B30" i="1"/>
  <c r="H30" i="1" l="1"/>
  <c r="B31" i="1"/>
  <c r="B32" i="1" l="1"/>
  <c r="H31" i="1"/>
  <c r="H32" i="1" l="1"/>
  <c r="B33" i="1"/>
  <c r="B34" i="1" l="1"/>
  <c r="H33" i="1"/>
  <c r="H34" i="1" l="1"/>
  <c r="B35" i="1"/>
  <c r="H35" i="1" l="1"/>
  <c r="B36" i="1"/>
  <c r="H36" i="1" l="1"/>
  <c r="B37" i="1"/>
  <c r="H37" i="1" l="1"/>
  <c r="B38" i="1"/>
  <c r="B39" i="1" l="1"/>
  <c r="H38" i="1"/>
  <c r="B40" i="1" l="1"/>
  <c r="H39" i="1"/>
  <c r="H40" i="1" l="1"/>
  <c r="B41" i="1"/>
  <c r="B42" i="1" l="1"/>
  <c r="H41" i="1"/>
  <c r="B43" i="1" l="1"/>
  <c r="H42" i="1"/>
  <c r="B44" i="1" l="1"/>
  <c r="H43" i="1"/>
  <c r="H44" i="1" l="1"/>
  <c r="B45" i="1"/>
  <c r="H45" i="1" l="1"/>
  <c r="B46" i="1"/>
  <c r="H46" i="1" l="1"/>
  <c r="B47" i="1"/>
  <c r="B48" i="1" l="1"/>
  <c r="H47" i="1"/>
  <c r="H48" i="1" l="1"/>
  <c r="B49" i="1"/>
  <c r="H49" i="1" l="1"/>
  <c r="B50" i="1"/>
  <c r="B51" i="1" l="1"/>
  <c r="H50" i="1"/>
  <c r="B52" i="1" l="1"/>
  <c r="H51" i="1"/>
  <c r="H52" i="1" l="1"/>
  <c r="B53" i="1"/>
  <c r="H53" i="1" l="1"/>
  <c r="B54" i="1"/>
  <c r="B55" i="1" l="1"/>
  <c r="H54" i="1"/>
  <c r="H55" i="1" l="1"/>
  <c r="B56" i="1"/>
  <c r="H56" i="1" l="1"/>
  <c r="B57" i="1"/>
  <c r="B58" i="1" l="1"/>
  <c r="H57" i="1"/>
  <c r="B59" i="1" l="1"/>
  <c r="H58" i="1"/>
  <c r="H59" i="1" l="1"/>
  <c r="B60" i="1"/>
  <c r="H60" i="1" l="1"/>
  <c r="B61" i="1"/>
  <c r="H61" i="1" l="1"/>
  <c r="B62" i="1"/>
  <c r="B63" i="1" l="1"/>
  <c r="H62" i="1"/>
  <c r="B64" i="1" l="1"/>
  <c r="H63" i="1"/>
  <c r="H64" i="1" l="1"/>
  <c r="B65" i="1"/>
  <c r="B66" i="1" l="1"/>
  <c r="H65" i="1"/>
  <c r="H66" i="1" l="1"/>
  <c r="B67" i="1"/>
  <c r="B68" i="1" l="1"/>
  <c r="H67" i="1"/>
  <c r="H68" i="1" l="1"/>
  <c r="B69" i="1"/>
  <c r="H69" i="1" l="1"/>
  <c r="B70" i="1"/>
  <c r="H70" i="1" l="1"/>
  <c r="B71" i="1"/>
  <c r="H71" i="1" s="1"/>
</calcChain>
</file>

<file path=xl/sharedStrings.xml><?xml version="1.0" encoding="utf-8"?>
<sst xmlns="http://schemas.openxmlformats.org/spreadsheetml/2006/main" count="7" uniqueCount="7">
  <si>
    <t>H</t>
  </si>
  <si>
    <t>KПД</t>
  </si>
  <si>
    <t>Теоретичен СРК при КПД 1</t>
  </si>
  <si>
    <t>Проверка</t>
  </si>
  <si>
    <t>Стойност КПД на ПА  в зависимост от среден разходен коефициент в Квтч/м3   и напора в метри</t>
  </si>
  <si>
    <t>Напор, м</t>
  </si>
  <si>
    <t>За да се повдигне 1 м3 вода на 1 м е необходимо 2.725 Wh ел. енергия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</si>
</sst>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3" formatCode="0.000"/>
    <numFmt numFmtId="184" formatCode="0.0000"/>
  </numFmts>
  <fonts count="4" x14ac:knownFonts="1">
    <font>
      <sz val="10"/>
      <name val="Arial"/>
      <charset val="204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11.25"/>
      <color indexed="8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83" fontId="1" fillId="0" borderId="1" xfId="0" applyNumberFormat="1" applyFont="1" applyFill="1" applyBorder="1" applyAlignment="1">
      <alignment horizontal="center"/>
    </xf>
    <xf numFmtId="184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bg-BG"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rPr>
              <a:t>Определяне на КПД на ПА при дадени СРК[KWh/m3] и Н[m]</a:t>
            </a:r>
          </a:p>
        </c:rich>
      </c:tx>
      <c:layout>
        <c:manualLayout>
          <c:xMode val="edge"/>
          <c:yMode val="edge"/>
          <c:x val="0.21851844876336179"/>
          <c:y val="1.97183098591549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814814814814811E-2"/>
          <c:y val="0.11549295774647887"/>
          <c:w val="0.85092592592592597"/>
          <c:h val="0.780281690140845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0.4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Sheet1!$B$5:$B$71</c:f>
              <c:numCache>
                <c:formatCode>General</c:formatCode>
                <c:ptCount val="67"/>
                <c:pt idx="0">
                  <c:v>35</c:v>
                </c:pt>
                <c:pt idx="1">
                  <c:v>38</c:v>
                </c:pt>
                <c:pt idx="2">
                  <c:v>41</c:v>
                </c:pt>
                <c:pt idx="3">
                  <c:v>44</c:v>
                </c:pt>
                <c:pt idx="4">
                  <c:v>47</c:v>
                </c:pt>
                <c:pt idx="5">
                  <c:v>50</c:v>
                </c:pt>
                <c:pt idx="6">
                  <c:v>53</c:v>
                </c:pt>
                <c:pt idx="7">
                  <c:v>56</c:v>
                </c:pt>
                <c:pt idx="8">
                  <c:v>59</c:v>
                </c:pt>
                <c:pt idx="9">
                  <c:v>80</c:v>
                </c:pt>
                <c:pt idx="10">
                  <c:v>83</c:v>
                </c:pt>
                <c:pt idx="11">
                  <c:v>86</c:v>
                </c:pt>
                <c:pt idx="12">
                  <c:v>89</c:v>
                </c:pt>
                <c:pt idx="13">
                  <c:v>92</c:v>
                </c:pt>
                <c:pt idx="14">
                  <c:v>95</c:v>
                </c:pt>
                <c:pt idx="15">
                  <c:v>98</c:v>
                </c:pt>
                <c:pt idx="16">
                  <c:v>101</c:v>
                </c:pt>
                <c:pt idx="17">
                  <c:v>104</c:v>
                </c:pt>
                <c:pt idx="18">
                  <c:v>107</c:v>
                </c:pt>
                <c:pt idx="19">
                  <c:v>110</c:v>
                </c:pt>
                <c:pt idx="20">
                  <c:v>113</c:v>
                </c:pt>
                <c:pt idx="21">
                  <c:v>116</c:v>
                </c:pt>
                <c:pt idx="22">
                  <c:v>119</c:v>
                </c:pt>
                <c:pt idx="23">
                  <c:v>122</c:v>
                </c:pt>
                <c:pt idx="24">
                  <c:v>125</c:v>
                </c:pt>
                <c:pt idx="25">
                  <c:v>128</c:v>
                </c:pt>
                <c:pt idx="26">
                  <c:v>131</c:v>
                </c:pt>
                <c:pt idx="27">
                  <c:v>134</c:v>
                </c:pt>
                <c:pt idx="28">
                  <c:v>137</c:v>
                </c:pt>
                <c:pt idx="29">
                  <c:v>140</c:v>
                </c:pt>
                <c:pt idx="30">
                  <c:v>143</c:v>
                </c:pt>
                <c:pt idx="31">
                  <c:v>146</c:v>
                </c:pt>
                <c:pt idx="32">
                  <c:v>149</c:v>
                </c:pt>
                <c:pt idx="33">
                  <c:v>152</c:v>
                </c:pt>
                <c:pt idx="34">
                  <c:v>155</c:v>
                </c:pt>
                <c:pt idx="35">
                  <c:v>158</c:v>
                </c:pt>
                <c:pt idx="36">
                  <c:v>161</c:v>
                </c:pt>
                <c:pt idx="37">
                  <c:v>164</c:v>
                </c:pt>
                <c:pt idx="38">
                  <c:v>167</c:v>
                </c:pt>
                <c:pt idx="39">
                  <c:v>170</c:v>
                </c:pt>
                <c:pt idx="40">
                  <c:v>173</c:v>
                </c:pt>
                <c:pt idx="41">
                  <c:v>176</c:v>
                </c:pt>
                <c:pt idx="42">
                  <c:v>179</c:v>
                </c:pt>
                <c:pt idx="43">
                  <c:v>182</c:v>
                </c:pt>
                <c:pt idx="44">
                  <c:v>185</c:v>
                </c:pt>
                <c:pt idx="45">
                  <c:v>188</c:v>
                </c:pt>
                <c:pt idx="46">
                  <c:v>191</c:v>
                </c:pt>
                <c:pt idx="47">
                  <c:v>194</c:v>
                </c:pt>
                <c:pt idx="48">
                  <c:v>197</c:v>
                </c:pt>
                <c:pt idx="49">
                  <c:v>200</c:v>
                </c:pt>
                <c:pt idx="50">
                  <c:v>203</c:v>
                </c:pt>
                <c:pt idx="51">
                  <c:v>206</c:v>
                </c:pt>
                <c:pt idx="52">
                  <c:v>209</c:v>
                </c:pt>
                <c:pt idx="53">
                  <c:v>212</c:v>
                </c:pt>
                <c:pt idx="54">
                  <c:v>215</c:v>
                </c:pt>
                <c:pt idx="55">
                  <c:v>218</c:v>
                </c:pt>
                <c:pt idx="56">
                  <c:v>221</c:v>
                </c:pt>
                <c:pt idx="57">
                  <c:v>224</c:v>
                </c:pt>
                <c:pt idx="58">
                  <c:v>227</c:v>
                </c:pt>
                <c:pt idx="59">
                  <c:v>230</c:v>
                </c:pt>
                <c:pt idx="60">
                  <c:v>233</c:v>
                </c:pt>
                <c:pt idx="61">
                  <c:v>236</c:v>
                </c:pt>
                <c:pt idx="62">
                  <c:v>239</c:v>
                </c:pt>
                <c:pt idx="63">
                  <c:v>242</c:v>
                </c:pt>
                <c:pt idx="64">
                  <c:v>245</c:v>
                </c:pt>
                <c:pt idx="65">
                  <c:v>248</c:v>
                </c:pt>
                <c:pt idx="66">
                  <c:v>251</c:v>
                </c:pt>
              </c:numCache>
            </c:numRef>
          </c:xVal>
          <c:yVal>
            <c:numRef>
              <c:f>Sheet1!$C$5:$C$71</c:f>
              <c:numCache>
                <c:formatCode>General</c:formatCode>
                <c:ptCount val="67"/>
                <c:pt idx="0">
                  <c:v>0.23800000000000002</c:v>
                </c:pt>
                <c:pt idx="1">
                  <c:v>0.25840000000000002</c:v>
                </c:pt>
                <c:pt idx="2">
                  <c:v>0.27879999999999999</c:v>
                </c:pt>
                <c:pt idx="3">
                  <c:v>0.29920000000000002</c:v>
                </c:pt>
                <c:pt idx="4">
                  <c:v>0.3196</c:v>
                </c:pt>
                <c:pt idx="5">
                  <c:v>0.34</c:v>
                </c:pt>
                <c:pt idx="6">
                  <c:v>0.3604</c:v>
                </c:pt>
                <c:pt idx="7">
                  <c:v>0.38080000000000003</c:v>
                </c:pt>
                <c:pt idx="8">
                  <c:v>0.4012</c:v>
                </c:pt>
                <c:pt idx="9">
                  <c:v>0.42160000000000003</c:v>
                </c:pt>
                <c:pt idx="10">
                  <c:v>0.442</c:v>
                </c:pt>
                <c:pt idx="11">
                  <c:v>0.46240000000000003</c:v>
                </c:pt>
                <c:pt idx="12">
                  <c:v>0.48280000000000001</c:v>
                </c:pt>
                <c:pt idx="13">
                  <c:v>0.50319999999999998</c:v>
                </c:pt>
                <c:pt idx="14">
                  <c:v>0.52359999999999995</c:v>
                </c:pt>
                <c:pt idx="15">
                  <c:v>0.54400000000000004</c:v>
                </c:pt>
                <c:pt idx="16">
                  <c:v>0.56440000000000001</c:v>
                </c:pt>
                <c:pt idx="17">
                  <c:v>0.58479999999999999</c:v>
                </c:pt>
                <c:pt idx="18">
                  <c:v>0.60519999999999996</c:v>
                </c:pt>
                <c:pt idx="19">
                  <c:v>0.62560000000000004</c:v>
                </c:pt>
                <c:pt idx="20">
                  <c:v>0.64600000000000002</c:v>
                </c:pt>
                <c:pt idx="21">
                  <c:v>0.66639999999999999</c:v>
                </c:pt>
                <c:pt idx="22">
                  <c:v>0.68679999999999997</c:v>
                </c:pt>
                <c:pt idx="23">
                  <c:v>0.70720000000000005</c:v>
                </c:pt>
                <c:pt idx="24">
                  <c:v>0.72760000000000002</c:v>
                </c:pt>
                <c:pt idx="25">
                  <c:v>0.748</c:v>
                </c:pt>
                <c:pt idx="26">
                  <c:v>0.76839999999999997</c:v>
                </c:pt>
                <c:pt idx="27">
                  <c:v>0.78880000000000006</c:v>
                </c:pt>
                <c:pt idx="28">
                  <c:v>0.80920000000000003</c:v>
                </c:pt>
                <c:pt idx="29">
                  <c:v>0.8296</c:v>
                </c:pt>
                <c:pt idx="30">
                  <c:v>0.85</c:v>
                </c:pt>
                <c:pt idx="31">
                  <c:v>0.87040000000000006</c:v>
                </c:pt>
                <c:pt idx="32">
                  <c:v>0.89080000000000004</c:v>
                </c:pt>
                <c:pt idx="33">
                  <c:v>0.91120000000000001</c:v>
                </c:pt>
                <c:pt idx="34">
                  <c:v>0.93159999999999998</c:v>
                </c:pt>
                <c:pt idx="35">
                  <c:v>0.95200000000000007</c:v>
                </c:pt>
                <c:pt idx="36">
                  <c:v>0.97240000000000004</c:v>
                </c:pt>
                <c:pt idx="37">
                  <c:v>0.99280000000000002</c:v>
                </c:pt>
                <c:pt idx="38">
                  <c:v>1.0132000000000001</c:v>
                </c:pt>
                <c:pt idx="39">
                  <c:v>1.0336000000000001</c:v>
                </c:pt>
                <c:pt idx="40">
                  <c:v>1.054</c:v>
                </c:pt>
                <c:pt idx="41">
                  <c:v>1.0744</c:v>
                </c:pt>
                <c:pt idx="42">
                  <c:v>1.0948</c:v>
                </c:pt>
                <c:pt idx="43">
                  <c:v>1.1152</c:v>
                </c:pt>
                <c:pt idx="44">
                  <c:v>1.1355999999999999</c:v>
                </c:pt>
                <c:pt idx="45">
                  <c:v>1.1559999999999999</c:v>
                </c:pt>
                <c:pt idx="46">
                  <c:v>1.1764000000000001</c:v>
                </c:pt>
                <c:pt idx="47">
                  <c:v>1.1968000000000001</c:v>
                </c:pt>
                <c:pt idx="48">
                  <c:v>1.2172000000000001</c:v>
                </c:pt>
                <c:pt idx="49">
                  <c:v>1.2376</c:v>
                </c:pt>
                <c:pt idx="50">
                  <c:v>1.2580000000000002</c:v>
                </c:pt>
                <c:pt idx="51">
                  <c:v>1.2784</c:v>
                </c:pt>
                <c:pt idx="52">
                  <c:v>1.2988</c:v>
                </c:pt>
                <c:pt idx="53">
                  <c:v>1.3191999999999999</c:v>
                </c:pt>
                <c:pt idx="54">
                  <c:v>1.3396000000000001</c:v>
                </c:pt>
                <c:pt idx="55">
                  <c:v>1.36</c:v>
                </c:pt>
                <c:pt idx="56">
                  <c:v>1.3803999999999998</c:v>
                </c:pt>
                <c:pt idx="57">
                  <c:v>1.4008</c:v>
                </c:pt>
                <c:pt idx="58">
                  <c:v>1.4212000000000002</c:v>
                </c:pt>
                <c:pt idx="59">
                  <c:v>1.4416</c:v>
                </c:pt>
                <c:pt idx="60">
                  <c:v>1.462</c:v>
                </c:pt>
                <c:pt idx="61">
                  <c:v>1.4823999999999999</c:v>
                </c:pt>
                <c:pt idx="62">
                  <c:v>1.5028000000000001</c:v>
                </c:pt>
                <c:pt idx="63">
                  <c:v>1.5232000000000001</c:v>
                </c:pt>
                <c:pt idx="64">
                  <c:v>1.5435999999999999</c:v>
                </c:pt>
                <c:pt idx="65">
                  <c:v>1.5640000000000001</c:v>
                </c:pt>
                <c:pt idx="66">
                  <c:v>1.5844000000000003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9B-42C1-B8EF-DE59E8AD393C}"/>
            </c:ext>
          </c:extLst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0.5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Sheet1!$B$5:$B$71</c:f>
              <c:numCache>
                <c:formatCode>General</c:formatCode>
                <c:ptCount val="67"/>
                <c:pt idx="0">
                  <c:v>35</c:v>
                </c:pt>
                <c:pt idx="1">
                  <c:v>38</c:v>
                </c:pt>
                <c:pt idx="2">
                  <c:v>41</c:v>
                </c:pt>
                <c:pt idx="3">
                  <c:v>44</c:v>
                </c:pt>
                <c:pt idx="4">
                  <c:v>47</c:v>
                </c:pt>
                <c:pt idx="5">
                  <c:v>50</c:v>
                </c:pt>
                <c:pt idx="6">
                  <c:v>53</c:v>
                </c:pt>
                <c:pt idx="7">
                  <c:v>56</c:v>
                </c:pt>
                <c:pt idx="8">
                  <c:v>59</c:v>
                </c:pt>
                <c:pt idx="9">
                  <c:v>80</c:v>
                </c:pt>
                <c:pt idx="10">
                  <c:v>83</c:v>
                </c:pt>
                <c:pt idx="11">
                  <c:v>86</c:v>
                </c:pt>
                <c:pt idx="12">
                  <c:v>89</c:v>
                </c:pt>
                <c:pt idx="13">
                  <c:v>92</c:v>
                </c:pt>
                <c:pt idx="14">
                  <c:v>95</c:v>
                </c:pt>
                <c:pt idx="15">
                  <c:v>98</c:v>
                </c:pt>
                <c:pt idx="16">
                  <c:v>101</c:v>
                </c:pt>
                <c:pt idx="17">
                  <c:v>104</c:v>
                </c:pt>
                <c:pt idx="18">
                  <c:v>107</c:v>
                </c:pt>
                <c:pt idx="19">
                  <c:v>110</c:v>
                </c:pt>
                <c:pt idx="20">
                  <c:v>113</c:v>
                </c:pt>
                <c:pt idx="21">
                  <c:v>116</c:v>
                </c:pt>
                <c:pt idx="22">
                  <c:v>119</c:v>
                </c:pt>
                <c:pt idx="23">
                  <c:v>122</c:v>
                </c:pt>
                <c:pt idx="24">
                  <c:v>125</c:v>
                </c:pt>
                <c:pt idx="25">
                  <c:v>128</c:v>
                </c:pt>
                <c:pt idx="26">
                  <c:v>131</c:v>
                </c:pt>
                <c:pt idx="27">
                  <c:v>134</c:v>
                </c:pt>
                <c:pt idx="28">
                  <c:v>137</c:v>
                </c:pt>
                <c:pt idx="29">
                  <c:v>140</c:v>
                </c:pt>
                <c:pt idx="30">
                  <c:v>143</c:v>
                </c:pt>
                <c:pt idx="31">
                  <c:v>146</c:v>
                </c:pt>
                <c:pt idx="32">
                  <c:v>149</c:v>
                </c:pt>
                <c:pt idx="33">
                  <c:v>152</c:v>
                </c:pt>
                <c:pt idx="34">
                  <c:v>155</c:v>
                </c:pt>
                <c:pt idx="35">
                  <c:v>158</c:v>
                </c:pt>
                <c:pt idx="36">
                  <c:v>161</c:v>
                </c:pt>
                <c:pt idx="37">
                  <c:v>164</c:v>
                </c:pt>
                <c:pt idx="38">
                  <c:v>167</c:v>
                </c:pt>
                <c:pt idx="39">
                  <c:v>170</c:v>
                </c:pt>
                <c:pt idx="40">
                  <c:v>173</c:v>
                </c:pt>
                <c:pt idx="41">
                  <c:v>176</c:v>
                </c:pt>
                <c:pt idx="42">
                  <c:v>179</c:v>
                </c:pt>
                <c:pt idx="43">
                  <c:v>182</c:v>
                </c:pt>
                <c:pt idx="44">
                  <c:v>185</c:v>
                </c:pt>
                <c:pt idx="45">
                  <c:v>188</c:v>
                </c:pt>
                <c:pt idx="46">
                  <c:v>191</c:v>
                </c:pt>
                <c:pt idx="47">
                  <c:v>194</c:v>
                </c:pt>
                <c:pt idx="48">
                  <c:v>197</c:v>
                </c:pt>
                <c:pt idx="49">
                  <c:v>200</c:v>
                </c:pt>
                <c:pt idx="50">
                  <c:v>203</c:v>
                </c:pt>
                <c:pt idx="51">
                  <c:v>206</c:v>
                </c:pt>
                <c:pt idx="52">
                  <c:v>209</c:v>
                </c:pt>
                <c:pt idx="53">
                  <c:v>212</c:v>
                </c:pt>
                <c:pt idx="54">
                  <c:v>215</c:v>
                </c:pt>
                <c:pt idx="55">
                  <c:v>218</c:v>
                </c:pt>
                <c:pt idx="56">
                  <c:v>221</c:v>
                </c:pt>
                <c:pt idx="57">
                  <c:v>224</c:v>
                </c:pt>
                <c:pt idx="58">
                  <c:v>227</c:v>
                </c:pt>
                <c:pt idx="59">
                  <c:v>230</c:v>
                </c:pt>
                <c:pt idx="60">
                  <c:v>233</c:v>
                </c:pt>
                <c:pt idx="61">
                  <c:v>236</c:v>
                </c:pt>
                <c:pt idx="62">
                  <c:v>239</c:v>
                </c:pt>
                <c:pt idx="63">
                  <c:v>242</c:v>
                </c:pt>
                <c:pt idx="64">
                  <c:v>245</c:v>
                </c:pt>
                <c:pt idx="65">
                  <c:v>248</c:v>
                </c:pt>
                <c:pt idx="66">
                  <c:v>251</c:v>
                </c:pt>
              </c:numCache>
            </c:numRef>
          </c:xVal>
          <c:yVal>
            <c:numRef>
              <c:f>Sheet1!$D$5:$D$71</c:f>
              <c:numCache>
                <c:formatCode>General</c:formatCode>
                <c:ptCount val="67"/>
                <c:pt idx="0">
                  <c:v>0.19040000000000001</c:v>
                </c:pt>
                <c:pt idx="1">
                  <c:v>0.20672000000000001</c:v>
                </c:pt>
                <c:pt idx="2">
                  <c:v>0.22304000000000002</c:v>
                </c:pt>
                <c:pt idx="3">
                  <c:v>0.23936000000000002</c:v>
                </c:pt>
                <c:pt idx="4">
                  <c:v>0.25568000000000002</c:v>
                </c:pt>
                <c:pt idx="5">
                  <c:v>0.27200000000000002</c:v>
                </c:pt>
                <c:pt idx="6">
                  <c:v>0.28832000000000002</c:v>
                </c:pt>
                <c:pt idx="7">
                  <c:v>0.30464000000000002</c:v>
                </c:pt>
                <c:pt idx="8">
                  <c:v>0.32096000000000002</c:v>
                </c:pt>
                <c:pt idx="9">
                  <c:v>0.33728000000000002</c:v>
                </c:pt>
                <c:pt idx="10">
                  <c:v>0.35360000000000003</c:v>
                </c:pt>
                <c:pt idx="11">
                  <c:v>0.36992000000000003</c:v>
                </c:pt>
                <c:pt idx="12">
                  <c:v>0.38624000000000003</c:v>
                </c:pt>
                <c:pt idx="13">
                  <c:v>0.40256000000000003</c:v>
                </c:pt>
                <c:pt idx="14">
                  <c:v>0.41888000000000003</c:v>
                </c:pt>
                <c:pt idx="15">
                  <c:v>0.43520000000000003</c:v>
                </c:pt>
                <c:pt idx="16">
                  <c:v>0.45152000000000003</c:v>
                </c:pt>
                <c:pt idx="17">
                  <c:v>0.46784000000000003</c:v>
                </c:pt>
                <c:pt idx="18">
                  <c:v>0.48416000000000003</c:v>
                </c:pt>
                <c:pt idx="19">
                  <c:v>0.50048000000000004</c:v>
                </c:pt>
                <c:pt idx="20">
                  <c:v>0.51680000000000004</c:v>
                </c:pt>
                <c:pt idx="21">
                  <c:v>0.53312000000000004</c:v>
                </c:pt>
                <c:pt idx="22">
                  <c:v>0.54944000000000004</c:v>
                </c:pt>
                <c:pt idx="23">
                  <c:v>0.56576000000000004</c:v>
                </c:pt>
                <c:pt idx="24">
                  <c:v>0.58208000000000004</c:v>
                </c:pt>
                <c:pt idx="25">
                  <c:v>0.59840000000000004</c:v>
                </c:pt>
                <c:pt idx="26">
                  <c:v>0.61472000000000004</c:v>
                </c:pt>
                <c:pt idx="27">
                  <c:v>0.63104000000000005</c:v>
                </c:pt>
                <c:pt idx="28">
                  <c:v>0.64736000000000005</c:v>
                </c:pt>
                <c:pt idx="29">
                  <c:v>0.66368000000000005</c:v>
                </c:pt>
                <c:pt idx="30">
                  <c:v>0.68</c:v>
                </c:pt>
                <c:pt idx="31">
                  <c:v>0.69632000000000005</c:v>
                </c:pt>
                <c:pt idx="32">
                  <c:v>0.71264000000000005</c:v>
                </c:pt>
                <c:pt idx="33">
                  <c:v>0.72896000000000005</c:v>
                </c:pt>
                <c:pt idx="34">
                  <c:v>0.74528000000000005</c:v>
                </c:pt>
                <c:pt idx="35">
                  <c:v>0.76160000000000005</c:v>
                </c:pt>
                <c:pt idx="36">
                  <c:v>0.77792000000000006</c:v>
                </c:pt>
                <c:pt idx="37">
                  <c:v>0.79424000000000006</c:v>
                </c:pt>
                <c:pt idx="38">
                  <c:v>0.81056000000000006</c:v>
                </c:pt>
                <c:pt idx="39">
                  <c:v>0.82688000000000006</c:v>
                </c:pt>
                <c:pt idx="40">
                  <c:v>0.84320000000000006</c:v>
                </c:pt>
                <c:pt idx="41">
                  <c:v>0.85952000000000006</c:v>
                </c:pt>
                <c:pt idx="42">
                  <c:v>0.87584000000000006</c:v>
                </c:pt>
                <c:pt idx="43">
                  <c:v>0.89216000000000006</c:v>
                </c:pt>
                <c:pt idx="44">
                  <c:v>0.90848000000000007</c:v>
                </c:pt>
                <c:pt idx="45">
                  <c:v>0.92480000000000007</c:v>
                </c:pt>
                <c:pt idx="46">
                  <c:v>0.94112000000000007</c:v>
                </c:pt>
                <c:pt idx="47">
                  <c:v>0.95744000000000007</c:v>
                </c:pt>
                <c:pt idx="48">
                  <c:v>0.97376000000000007</c:v>
                </c:pt>
                <c:pt idx="49">
                  <c:v>0.99008000000000007</c:v>
                </c:pt>
                <c:pt idx="50">
                  <c:v>1.0064000000000002</c:v>
                </c:pt>
                <c:pt idx="51">
                  <c:v>1.0227200000000001</c:v>
                </c:pt>
                <c:pt idx="52">
                  <c:v>1.03904</c:v>
                </c:pt>
                <c:pt idx="53">
                  <c:v>1.0553600000000001</c:v>
                </c:pt>
                <c:pt idx="54">
                  <c:v>1.0716800000000002</c:v>
                </c:pt>
                <c:pt idx="55">
                  <c:v>1.0880000000000001</c:v>
                </c:pt>
                <c:pt idx="56">
                  <c:v>1.10432</c:v>
                </c:pt>
                <c:pt idx="57">
                  <c:v>1.1206400000000001</c:v>
                </c:pt>
                <c:pt idx="58">
                  <c:v>1.1369600000000002</c:v>
                </c:pt>
                <c:pt idx="59">
                  <c:v>1.1532800000000001</c:v>
                </c:pt>
                <c:pt idx="60">
                  <c:v>1.1696</c:v>
                </c:pt>
                <c:pt idx="61">
                  <c:v>1.1859200000000001</c:v>
                </c:pt>
                <c:pt idx="62">
                  <c:v>1.2022400000000002</c:v>
                </c:pt>
                <c:pt idx="63">
                  <c:v>1.2185600000000001</c:v>
                </c:pt>
                <c:pt idx="64">
                  <c:v>1.23488</c:v>
                </c:pt>
                <c:pt idx="65">
                  <c:v>1.2512000000000001</c:v>
                </c:pt>
                <c:pt idx="66">
                  <c:v>1.2675200000000002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9B-42C1-B8EF-DE59E8AD393C}"/>
            </c:ext>
          </c:extLst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0.6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Sheet1!$B$5:$B$71</c:f>
              <c:numCache>
                <c:formatCode>General</c:formatCode>
                <c:ptCount val="67"/>
                <c:pt idx="0">
                  <c:v>35</c:v>
                </c:pt>
                <c:pt idx="1">
                  <c:v>38</c:v>
                </c:pt>
                <c:pt idx="2">
                  <c:v>41</c:v>
                </c:pt>
                <c:pt idx="3">
                  <c:v>44</c:v>
                </c:pt>
                <c:pt idx="4">
                  <c:v>47</c:v>
                </c:pt>
                <c:pt idx="5">
                  <c:v>50</c:v>
                </c:pt>
                <c:pt idx="6">
                  <c:v>53</c:v>
                </c:pt>
                <c:pt idx="7">
                  <c:v>56</c:v>
                </c:pt>
                <c:pt idx="8">
                  <c:v>59</c:v>
                </c:pt>
                <c:pt idx="9">
                  <c:v>80</c:v>
                </c:pt>
                <c:pt idx="10">
                  <c:v>83</c:v>
                </c:pt>
                <c:pt idx="11">
                  <c:v>86</c:v>
                </c:pt>
                <c:pt idx="12">
                  <c:v>89</c:v>
                </c:pt>
                <c:pt idx="13">
                  <c:v>92</c:v>
                </c:pt>
                <c:pt idx="14">
                  <c:v>95</c:v>
                </c:pt>
                <c:pt idx="15">
                  <c:v>98</c:v>
                </c:pt>
                <c:pt idx="16">
                  <c:v>101</c:v>
                </c:pt>
                <c:pt idx="17">
                  <c:v>104</c:v>
                </c:pt>
                <c:pt idx="18">
                  <c:v>107</c:v>
                </c:pt>
                <c:pt idx="19">
                  <c:v>110</c:v>
                </c:pt>
                <c:pt idx="20">
                  <c:v>113</c:v>
                </c:pt>
                <c:pt idx="21">
                  <c:v>116</c:v>
                </c:pt>
                <c:pt idx="22">
                  <c:v>119</c:v>
                </c:pt>
                <c:pt idx="23">
                  <c:v>122</c:v>
                </c:pt>
                <c:pt idx="24">
                  <c:v>125</c:v>
                </c:pt>
                <c:pt idx="25">
                  <c:v>128</c:v>
                </c:pt>
                <c:pt idx="26">
                  <c:v>131</c:v>
                </c:pt>
                <c:pt idx="27">
                  <c:v>134</c:v>
                </c:pt>
                <c:pt idx="28">
                  <c:v>137</c:v>
                </c:pt>
                <c:pt idx="29">
                  <c:v>140</c:v>
                </c:pt>
                <c:pt idx="30">
                  <c:v>143</c:v>
                </c:pt>
                <c:pt idx="31">
                  <c:v>146</c:v>
                </c:pt>
                <c:pt idx="32">
                  <c:v>149</c:v>
                </c:pt>
                <c:pt idx="33">
                  <c:v>152</c:v>
                </c:pt>
                <c:pt idx="34">
                  <c:v>155</c:v>
                </c:pt>
                <c:pt idx="35">
                  <c:v>158</c:v>
                </c:pt>
                <c:pt idx="36">
                  <c:v>161</c:v>
                </c:pt>
                <c:pt idx="37">
                  <c:v>164</c:v>
                </c:pt>
                <c:pt idx="38">
                  <c:v>167</c:v>
                </c:pt>
                <c:pt idx="39">
                  <c:v>170</c:v>
                </c:pt>
                <c:pt idx="40">
                  <c:v>173</c:v>
                </c:pt>
                <c:pt idx="41">
                  <c:v>176</c:v>
                </c:pt>
                <c:pt idx="42">
                  <c:v>179</c:v>
                </c:pt>
                <c:pt idx="43">
                  <c:v>182</c:v>
                </c:pt>
                <c:pt idx="44">
                  <c:v>185</c:v>
                </c:pt>
                <c:pt idx="45">
                  <c:v>188</c:v>
                </c:pt>
                <c:pt idx="46">
                  <c:v>191</c:v>
                </c:pt>
                <c:pt idx="47">
                  <c:v>194</c:v>
                </c:pt>
                <c:pt idx="48">
                  <c:v>197</c:v>
                </c:pt>
                <c:pt idx="49">
                  <c:v>200</c:v>
                </c:pt>
                <c:pt idx="50">
                  <c:v>203</c:v>
                </c:pt>
                <c:pt idx="51">
                  <c:v>206</c:v>
                </c:pt>
                <c:pt idx="52">
                  <c:v>209</c:v>
                </c:pt>
                <c:pt idx="53">
                  <c:v>212</c:v>
                </c:pt>
                <c:pt idx="54">
                  <c:v>215</c:v>
                </c:pt>
                <c:pt idx="55">
                  <c:v>218</c:v>
                </c:pt>
                <c:pt idx="56">
                  <c:v>221</c:v>
                </c:pt>
                <c:pt idx="57">
                  <c:v>224</c:v>
                </c:pt>
                <c:pt idx="58">
                  <c:v>227</c:v>
                </c:pt>
                <c:pt idx="59">
                  <c:v>230</c:v>
                </c:pt>
                <c:pt idx="60">
                  <c:v>233</c:v>
                </c:pt>
                <c:pt idx="61">
                  <c:v>236</c:v>
                </c:pt>
                <c:pt idx="62">
                  <c:v>239</c:v>
                </c:pt>
                <c:pt idx="63">
                  <c:v>242</c:v>
                </c:pt>
                <c:pt idx="64">
                  <c:v>245</c:v>
                </c:pt>
                <c:pt idx="65">
                  <c:v>248</c:v>
                </c:pt>
                <c:pt idx="66">
                  <c:v>251</c:v>
                </c:pt>
              </c:numCache>
            </c:numRef>
          </c:xVal>
          <c:yVal>
            <c:numRef>
              <c:f>Sheet1!$E$5:$E$71</c:f>
              <c:numCache>
                <c:formatCode>General</c:formatCode>
                <c:ptCount val="67"/>
                <c:pt idx="0">
                  <c:v>0.15866666666666668</c:v>
                </c:pt>
                <c:pt idx="1">
                  <c:v>0.17226666666666668</c:v>
                </c:pt>
                <c:pt idx="2">
                  <c:v>0.18586666666666668</c:v>
                </c:pt>
                <c:pt idx="3">
                  <c:v>0.19946666666666668</c:v>
                </c:pt>
                <c:pt idx="4">
                  <c:v>0.21306666666666668</c:v>
                </c:pt>
                <c:pt idx="5">
                  <c:v>0.22666666666666668</c:v>
                </c:pt>
                <c:pt idx="6">
                  <c:v>0.24026666666666668</c:v>
                </c:pt>
                <c:pt idx="7">
                  <c:v>0.25386666666666668</c:v>
                </c:pt>
                <c:pt idx="8">
                  <c:v>0.26746666666666669</c:v>
                </c:pt>
                <c:pt idx="9">
                  <c:v>0.28106666666666669</c:v>
                </c:pt>
                <c:pt idx="10">
                  <c:v>0.29466666666666669</c:v>
                </c:pt>
                <c:pt idx="11">
                  <c:v>0.30826666666666669</c:v>
                </c:pt>
                <c:pt idx="12">
                  <c:v>0.32186666666666669</c:v>
                </c:pt>
                <c:pt idx="13">
                  <c:v>0.33546666666666669</c:v>
                </c:pt>
                <c:pt idx="14">
                  <c:v>0.34906666666666669</c:v>
                </c:pt>
                <c:pt idx="15">
                  <c:v>0.36266666666666669</c:v>
                </c:pt>
                <c:pt idx="16">
                  <c:v>0.37626666666666669</c:v>
                </c:pt>
                <c:pt idx="17">
                  <c:v>0.38986666666666669</c:v>
                </c:pt>
                <c:pt idx="18">
                  <c:v>0.4034666666666667</c:v>
                </c:pt>
                <c:pt idx="19">
                  <c:v>0.4170666666666667</c:v>
                </c:pt>
                <c:pt idx="20">
                  <c:v>0.4306666666666667</c:v>
                </c:pt>
                <c:pt idx="21">
                  <c:v>0.4442666666666667</c:v>
                </c:pt>
                <c:pt idx="22">
                  <c:v>0.4578666666666667</c:v>
                </c:pt>
                <c:pt idx="23">
                  <c:v>0.4714666666666667</c:v>
                </c:pt>
                <c:pt idx="24">
                  <c:v>0.4850666666666667</c:v>
                </c:pt>
                <c:pt idx="25">
                  <c:v>0.4986666666666667</c:v>
                </c:pt>
                <c:pt idx="26">
                  <c:v>0.51226666666666676</c:v>
                </c:pt>
                <c:pt idx="27">
                  <c:v>0.5258666666666667</c:v>
                </c:pt>
                <c:pt idx="28">
                  <c:v>0.53946666666666676</c:v>
                </c:pt>
                <c:pt idx="29">
                  <c:v>0.55306666666666671</c:v>
                </c:pt>
                <c:pt idx="30">
                  <c:v>0.56666666666666676</c:v>
                </c:pt>
                <c:pt idx="31">
                  <c:v>0.58026666666666671</c:v>
                </c:pt>
                <c:pt idx="32">
                  <c:v>0.59386666666666676</c:v>
                </c:pt>
                <c:pt idx="33">
                  <c:v>0.60746666666666671</c:v>
                </c:pt>
                <c:pt idx="34">
                  <c:v>0.62106666666666677</c:v>
                </c:pt>
                <c:pt idx="35">
                  <c:v>0.63466666666666671</c:v>
                </c:pt>
                <c:pt idx="36">
                  <c:v>0.64826666666666677</c:v>
                </c:pt>
                <c:pt idx="37">
                  <c:v>0.66186666666666671</c:v>
                </c:pt>
                <c:pt idx="38">
                  <c:v>0.67546666666666677</c:v>
                </c:pt>
                <c:pt idx="39">
                  <c:v>0.68906666666666672</c:v>
                </c:pt>
                <c:pt idx="40">
                  <c:v>0.70266666666666677</c:v>
                </c:pt>
                <c:pt idx="41">
                  <c:v>0.71626666666666672</c:v>
                </c:pt>
                <c:pt idx="42">
                  <c:v>0.72986666666666677</c:v>
                </c:pt>
                <c:pt idx="43">
                  <c:v>0.74346666666666672</c:v>
                </c:pt>
                <c:pt idx="44">
                  <c:v>0.75706666666666678</c:v>
                </c:pt>
                <c:pt idx="45">
                  <c:v>0.77066666666666672</c:v>
                </c:pt>
                <c:pt idx="46">
                  <c:v>0.78426666666666678</c:v>
                </c:pt>
                <c:pt idx="47">
                  <c:v>0.79786666666666672</c:v>
                </c:pt>
                <c:pt idx="48">
                  <c:v>0.81146666666666678</c:v>
                </c:pt>
                <c:pt idx="49">
                  <c:v>0.82506666666666673</c:v>
                </c:pt>
                <c:pt idx="50">
                  <c:v>0.83866666666666689</c:v>
                </c:pt>
                <c:pt idx="51">
                  <c:v>0.85226666666666673</c:v>
                </c:pt>
                <c:pt idx="52">
                  <c:v>0.86586666666666667</c:v>
                </c:pt>
                <c:pt idx="53">
                  <c:v>0.87946666666666673</c:v>
                </c:pt>
                <c:pt idx="54">
                  <c:v>0.8930666666666669</c:v>
                </c:pt>
                <c:pt idx="55">
                  <c:v>0.90666666666666673</c:v>
                </c:pt>
                <c:pt idx="56">
                  <c:v>0.92026666666666668</c:v>
                </c:pt>
                <c:pt idx="57">
                  <c:v>0.93386666666666673</c:v>
                </c:pt>
                <c:pt idx="58">
                  <c:v>0.9474666666666669</c:v>
                </c:pt>
                <c:pt idx="59">
                  <c:v>0.96106666666666674</c:v>
                </c:pt>
                <c:pt idx="60">
                  <c:v>0.97466666666666668</c:v>
                </c:pt>
                <c:pt idx="61">
                  <c:v>0.98826666666666674</c:v>
                </c:pt>
                <c:pt idx="62">
                  <c:v>1.0018666666666669</c:v>
                </c:pt>
                <c:pt idx="63">
                  <c:v>1.0154666666666667</c:v>
                </c:pt>
                <c:pt idx="64">
                  <c:v>1.0290666666666668</c:v>
                </c:pt>
                <c:pt idx="65">
                  <c:v>1.0426666666666669</c:v>
                </c:pt>
                <c:pt idx="66">
                  <c:v>1.0562666666666669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9B-42C1-B8EF-DE59E8AD393C}"/>
            </c:ext>
          </c:extLst>
        </c:ser>
        <c:ser>
          <c:idx val="3"/>
          <c:order val="3"/>
          <c:tx>
            <c:strRef>
              <c:f>Sheet1!$F$4</c:f>
              <c:strCache>
                <c:ptCount val="1"/>
                <c:pt idx="0">
                  <c:v>0.7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Sheet1!$B$5:$B$71</c:f>
              <c:numCache>
                <c:formatCode>General</c:formatCode>
                <c:ptCount val="67"/>
                <c:pt idx="0">
                  <c:v>35</c:v>
                </c:pt>
                <c:pt idx="1">
                  <c:v>38</c:v>
                </c:pt>
                <c:pt idx="2">
                  <c:v>41</c:v>
                </c:pt>
                <c:pt idx="3">
                  <c:v>44</c:v>
                </c:pt>
                <c:pt idx="4">
                  <c:v>47</c:v>
                </c:pt>
                <c:pt idx="5">
                  <c:v>50</c:v>
                </c:pt>
                <c:pt idx="6">
                  <c:v>53</c:v>
                </c:pt>
                <c:pt idx="7">
                  <c:v>56</c:v>
                </c:pt>
                <c:pt idx="8">
                  <c:v>59</c:v>
                </c:pt>
                <c:pt idx="9">
                  <c:v>80</c:v>
                </c:pt>
                <c:pt idx="10">
                  <c:v>83</c:v>
                </c:pt>
                <c:pt idx="11">
                  <c:v>86</c:v>
                </c:pt>
                <c:pt idx="12">
                  <c:v>89</c:v>
                </c:pt>
                <c:pt idx="13">
                  <c:v>92</c:v>
                </c:pt>
                <c:pt idx="14">
                  <c:v>95</c:v>
                </c:pt>
                <c:pt idx="15">
                  <c:v>98</c:v>
                </c:pt>
                <c:pt idx="16">
                  <c:v>101</c:v>
                </c:pt>
                <c:pt idx="17">
                  <c:v>104</c:v>
                </c:pt>
                <c:pt idx="18">
                  <c:v>107</c:v>
                </c:pt>
                <c:pt idx="19">
                  <c:v>110</c:v>
                </c:pt>
                <c:pt idx="20">
                  <c:v>113</c:v>
                </c:pt>
                <c:pt idx="21">
                  <c:v>116</c:v>
                </c:pt>
                <c:pt idx="22">
                  <c:v>119</c:v>
                </c:pt>
                <c:pt idx="23">
                  <c:v>122</c:v>
                </c:pt>
                <c:pt idx="24">
                  <c:v>125</c:v>
                </c:pt>
                <c:pt idx="25">
                  <c:v>128</c:v>
                </c:pt>
                <c:pt idx="26">
                  <c:v>131</c:v>
                </c:pt>
                <c:pt idx="27">
                  <c:v>134</c:v>
                </c:pt>
                <c:pt idx="28">
                  <c:v>137</c:v>
                </c:pt>
                <c:pt idx="29">
                  <c:v>140</c:v>
                </c:pt>
                <c:pt idx="30">
                  <c:v>143</c:v>
                </c:pt>
                <c:pt idx="31">
                  <c:v>146</c:v>
                </c:pt>
                <c:pt idx="32">
                  <c:v>149</c:v>
                </c:pt>
                <c:pt idx="33">
                  <c:v>152</c:v>
                </c:pt>
                <c:pt idx="34">
                  <c:v>155</c:v>
                </c:pt>
                <c:pt idx="35">
                  <c:v>158</c:v>
                </c:pt>
                <c:pt idx="36">
                  <c:v>161</c:v>
                </c:pt>
                <c:pt idx="37">
                  <c:v>164</c:v>
                </c:pt>
                <c:pt idx="38">
                  <c:v>167</c:v>
                </c:pt>
                <c:pt idx="39">
                  <c:v>170</c:v>
                </c:pt>
                <c:pt idx="40">
                  <c:v>173</c:v>
                </c:pt>
                <c:pt idx="41">
                  <c:v>176</c:v>
                </c:pt>
                <c:pt idx="42">
                  <c:v>179</c:v>
                </c:pt>
                <c:pt idx="43">
                  <c:v>182</c:v>
                </c:pt>
                <c:pt idx="44">
                  <c:v>185</c:v>
                </c:pt>
                <c:pt idx="45">
                  <c:v>188</c:v>
                </c:pt>
                <c:pt idx="46">
                  <c:v>191</c:v>
                </c:pt>
                <c:pt idx="47">
                  <c:v>194</c:v>
                </c:pt>
                <c:pt idx="48">
                  <c:v>197</c:v>
                </c:pt>
                <c:pt idx="49">
                  <c:v>200</c:v>
                </c:pt>
                <c:pt idx="50">
                  <c:v>203</c:v>
                </c:pt>
                <c:pt idx="51">
                  <c:v>206</c:v>
                </c:pt>
                <c:pt idx="52">
                  <c:v>209</c:v>
                </c:pt>
                <c:pt idx="53">
                  <c:v>212</c:v>
                </c:pt>
                <c:pt idx="54">
                  <c:v>215</c:v>
                </c:pt>
                <c:pt idx="55">
                  <c:v>218</c:v>
                </c:pt>
                <c:pt idx="56">
                  <c:v>221</c:v>
                </c:pt>
                <c:pt idx="57">
                  <c:v>224</c:v>
                </c:pt>
                <c:pt idx="58">
                  <c:v>227</c:v>
                </c:pt>
                <c:pt idx="59">
                  <c:v>230</c:v>
                </c:pt>
                <c:pt idx="60">
                  <c:v>233</c:v>
                </c:pt>
                <c:pt idx="61">
                  <c:v>236</c:v>
                </c:pt>
                <c:pt idx="62">
                  <c:v>239</c:v>
                </c:pt>
                <c:pt idx="63">
                  <c:v>242</c:v>
                </c:pt>
                <c:pt idx="64">
                  <c:v>245</c:v>
                </c:pt>
                <c:pt idx="65">
                  <c:v>248</c:v>
                </c:pt>
                <c:pt idx="66">
                  <c:v>251</c:v>
                </c:pt>
              </c:numCache>
            </c:numRef>
          </c:xVal>
          <c:yVal>
            <c:numRef>
              <c:f>Sheet1!$F$5:$F$71</c:f>
              <c:numCache>
                <c:formatCode>General</c:formatCode>
                <c:ptCount val="67"/>
                <c:pt idx="0" formatCode="0.0000">
                  <c:v>0.13600000000000001</c:v>
                </c:pt>
                <c:pt idx="1">
                  <c:v>0.14765714285714288</c:v>
                </c:pt>
                <c:pt idx="2">
                  <c:v>0.15931428571428574</c:v>
                </c:pt>
                <c:pt idx="3">
                  <c:v>0.17097142857142861</c:v>
                </c:pt>
                <c:pt idx="4">
                  <c:v>0.18262857142857145</c:v>
                </c:pt>
                <c:pt idx="5">
                  <c:v>0.19428571428571431</c:v>
                </c:pt>
                <c:pt idx="6">
                  <c:v>0.20594285714285718</c:v>
                </c:pt>
                <c:pt idx="7">
                  <c:v>0.21760000000000002</c:v>
                </c:pt>
                <c:pt idx="8">
                  <c:v>0.22925714285714288</c:v>
                </c:pt>
                <c:pt idx="9">
                  <c:v>0.24091428571428575</c:v>
                </c:pt>
                <c:pt idx="10">
                  <c:v>0.25257142857142861</c:v>
                </c:pt>
                <c:pt idx="11">
                  <c:v>0.26422857142857148</c:v>
                </c:pt>
                <c:pt idx="12">
                  <c:v>0.27588571428571435</c:v>
                </c:pt>
                <c:pt idx="13">
                  <c:v>0.28754285714285716</c:v>
                </c:pt>
                <c:pt idx="14">
                  <c:v>0.29920000000000002</c:v>
                </c:pt>
                <c:pt idx="15">
                  <c:v>0.31085714285714289</c:v>
                </c:pt>
                <c:pt idx="16">
                  <c:v>0.32251428571428575</c:v>
                </c:pt>
                <c:pt idx="17">
                  <c:v>0.33417142857142862</c:v>
                </c:pt>
                <c:pt idx="18">
                  <c:v>0.34582857142857149</c:v>
                </c:pt>
                <c:pt idx="19">
                  <c:v>0.35748571428571435</c:v>
                </c:pt>
                <c:pt idx="20">
                  <c:v>0.36914285714285722</c:v>
                </c:pt>
                <c:pt idx="21">
                  <c:v>0.38080000000000003</c:v>
                </c:pt>
                <c:pt idx="22">
                  <c:v>0.39245714285714289</c:v>
                </c:pt>
                <c:pt idx="23">
                  <c:v>0.40411428571428576</c:v>
                </c:pt>
                <c:pt idx="24">
                  <c:v>0.41577142857142863</c:v>
                </c:pt>
                <c:pt idx="25">
                  <c:v>0.42742857142857149</c:v>
                </c:pt>
                <c:pt idx="26">
                  <c:v>0.43908571428571436</c:v>
                </c:pt>
                <c:pt idx="27">
                  <c:v>0.45074285714285722</c:v>
                </c:pt>
                <c:pt idx="28">
                  <c:v>0.46240000000000009</c:v>
                </c:pt>
                <c:pt idx="29">
                  <c:v>0.4740571428571429</c:v>
                </c:pt>
                <c:pt idx="30">
                  <c:v>0.48571428571428577</c:v>
                </c:pt>
                <c:pt idx="31">
                  <c:v>0.49737142857142863</c:v>
                </c:pt>
                <c:pt idx="32">
                  <c:v>0.5090285714285715</c:v>
                </c:pt>
                <c:pt idx="33">
                  <c:v>0.52068571428571431</c:v>
                </c:pt>
                <c:pt idx="34">
                  <c:v>0.53234285714285723</c:v>
                </c:pt>
                <c:pt idx="35">
                  <c:v>0.54400000000000004</c:v>
                </c:pt>
                <c:pt idx="36">
                  <c:v>0.55565714285714296</c:v>
                </c:pt>
                <c:pt idx="37">
                  <c:v>0.56731428571428577</c:v>
                </c:pt>
                <c:pt idx="38">
                  <c:v>0.57897142857142869</c:v>
                </c:pt>
                <c:pt idx="39">
                  <c:v>0.5906285714285715</c:v>
                </c:pt>
                <c:pt idx="40">
                  <c:v>0.60228571428571431</c:v>
                </c:pt>
                <c:pt idx="41">
                  <c:v>0.61394285714285723</c:v>
                </c:pt>
                <c:pt idx="42">
                  <c:v>0.62560000000000004</c:v>
                </c:pt>
                <c:pt idx="43">
                  <c:v>0.63725714285714297</c:v>
                </c:pt>
                <c:pt idx="44">
                  <c:v>0.64891428571428578</c:v>
                </c:pt>
                <c:pt idx="45">
                  <c:v>0.6605714285714287</c:v>
                </c:pt>
                <c:pt idx="46">
                  <c:v>0.67222857142857151</c:v>
                </c:pt>
                <c:pt idx="47">
                  <c:v>0.68388571428571443</c:v>
                </c:pt>
                <c:pt idx="48">
                  <c:v>0.69554285714285724</c:v>
                </c:pt>
                <c:pt idx="49">
                  <c:v>0.70720000000000005</c:v>
                </c:pt>
                <c:pt idx="50">
                  <c:v>0.71885714285714308</c:v>
                </c:pt>
                <c:pt idx="51">
                  <c:v>0.73051428571428578</c:v>
                </c:pt>
                <c:pt idx="52">
                  <c:v>0.74217142857142859</c:v>
                </c:pt>
                <c:pt idx="53">
                  <c:v>0.75382857142857151</c:v>
                </c:pt>
                <c:pt idx="54">
                  <c:v>0.76548571428571444</c:v>
                </c:pt>
                <c:pt idx="55">
                  <c:v>0.77714285714285725</c:v>
                </c:pt>
                <c:pt idx="56">
                  <c:v>0.78880000000000006</c:v>
                </c:pt>
                <c:pt idx="57">
                  <c:v>0.80045714285714298</c:v>
                </c:pt>
                <c:pt idx="58">
                  <c:v>0.8121142857142859</c:v>
                </c:pt>
                <c:pt idx="59">
                  <c:v>0.82377142857142871</c:v>
                </c:pt>
                <c:pt idx="60">
                  <c:v>0.83542857142857141</c:v>
                </c:pt>
                <c:pt idx="61">
                  <c:v>0.84708571428571444</c:v>
                </c:pt>
                <c:pt idx="62">
                  <c:v>0.85874285714285736</c:v>
                </c:pt>
                <c:pt idx="63">
                  <c:v>0.87040000000000006</c:v>
                </c:pt>
                <c:pt idx="64">
                  <c:v>0.88205714285714287</c:v>
                </c:pt>
                <c:pt idx="65">
                  <c:v>0.89371428571428579</c:v>
                </c:pt>
                <c:pt idx="66">
                  <c:v>0.90537142857142883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A9B-42C1-B8EF-DE59E8AD3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4554640"/>
        <c:axId val="1"/>
      </c:scatterChart>
      <c:valAx>
        <c:axId val="137455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bg-BG"/>
                  <a:t>Налягане,м</a:t>
                </a:r>
              </a:p>
            </c:rich>
          </c:tx>
          <c:layout>
            <c:manualLayout>
              <c:xMode val="edge"/>
              <c:yMode val="edge"/>
              <c:x val="0.44629631507653078"/>
              <c:y val="0.945070422535211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bg-BG"/>
          </a:p>
        </c:txPr>
        <c:crossAx val="1"/>
        <c:crosses val="autoZero"/>
        <c:crossBetween val="midCat"/>
        <c:majorUnit val="10"/>
        <c:minorUnit val="5"/>
      </c:valAx>
      <c:valAx>
        <c:axId val="1"/>
        <c:scaling>
          <c:orientation val="minMax"/>
        </c:scaling>
        <c:delete val="0"/>
        <c:axPos val="l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bg-BG" sz="1125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СРК,КWh/m3</a:t>
                </a:r>
              </a:p>
            </c:rich>
          </c:tx>
          <c:layout>
            <c:manualLayout>
              <c:xMode val="edge"/>
              <c:yMode val="edge"/>
              <c:x val="9.2592243816809004E-3"/>
              <c:y val="0.429577464788732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bg-BG"/>
          </a:p>
        </c:txPr>
        <c:crossAx val="1374554640"/>
        <c:crosses val="autoZero"/>
        <c:crossBetween val="midCat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7222218197886259"/>
          <c:y val="0.11126760563380282"/>
          <c:w val="0.9462961702004361"/>
          <c:h val="0.5225352112676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bg-BG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bg-BG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1" right="0.15" top="0.46" bottom="0.3" header="0.17" footer="0.25"/>
  <pageSetup paperSize="9" orientation="landscape" horizontalDpi="120" verticalDpi="144" r:id="rId1"/>
  <headerFooter alignWithMargins="0">
    <oddHeader>&amp;C&amp;F&amp;RПриложение 13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0800" cy="6753225"/>
    <xdr:graphicFrame macro="">
      <xdr:nvGraphicFramePr>
        <xdr:cNvPr id="2" name="Ди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zoomScale="150" zoomScaleNormal="150" workbookViewId="0">
      <selection activeCell="M10" sqref="M10"/>
    </sheetView>
  </sheetViews>
  <sheetFormatPr defaultColWidth="4.28515625" defaultRowHeight="11.25" x14ac:dyDescent="0.2"/>
  <cols>
    <col min="1" max="1" width="4.28515625" style="1" customWidth="1"/>
    <col min="2" max="2" width="7" style="2" customWidth="1"/>
    <col min="3" max="5" width="4.28515625" style="1"/>
    <col min="6" max="8" width="5.7109375" style="1" bestFit="1" customWidth="1"/>
    <col min="9" max="16384" width="4.28515625" style="1"/>
  </cols>
  <sheetData>
    <row r="1" spans="1:9" x14ac:dyDescent="0.2">
      <c r="A1" s="9" t="s">
        <v>4</v>
      </c>
    </row>
    <row r="2" spans="1:9" x14ac:dyDescent="0.2">
      <c r="B2" s="9" t="s">
        <v>5</v>
      </c>
    </row>
    <row r="3" spans="1:9" x14ac:dyDescent="0.2">
      <c r="B3" s="2" t="s">
        <v>0</v>
      </c>
      <c r="H3" s="1" t="s">
        <v>3</v>
      </c>
    </row>
    <row r="4" spans="1:9" s="2" customFormat="1" x14ac:dyDescent="0.2">
      <c r="A4" s="2" t="s">
        <v>1</v>
      </c>
      <c r="C4" s="2">
        <f>2/5</f>
        <v>0.4</v>
      </c>
      <c r="D4" s="5">
        <f>C4+2/20</f>
        <v>0.5</v>
      </c>
      <c r="E4" s="5">
        <f>D4+2/20</f>
        <v>0.6</v>
      </c>
      <c r="F4" s="5">
        <f>E4+2/20</f>
        <v>0.7</v>
      </c>
      <c r="G4" s="2">
        <v>1</v>
      </c>
      <c r="H4" s="2">
        <v>1</v>
      </c>
    </row>
    <row r="5" spans="1:9" s="3" customFormat="1" x14ac:dyDescent="0.2">
      <c r="B5" s="4">
        <f>35</f>
        <v>35</v>
      </c>
      <c r="C5" s="3">
        <f>0.00272*35/C4</f>
        <v>0.23800000000000002</v>
      </c>
      <c r="D5" s="6">
        <f>0.00272*35/D4</f>
        <v>0.19040000000000001</v>
      </c>
      <c r="E5" s="6">
        <f>0.00272*35/E4</f>
        <v>0.15866666666666668</v>
      </c>
      <c r="F5" s="8">
        <f>0.00272*35/F4</f>
        <v>0.13600000000000001</v>
      </c>
      <c r="G5" s="7">
        <f>0.00272*35/G4</f>
        <v>9.5200000000000007E-2</v>
      </c>
      <c r="H5" s="7">
        <f>2.725*B5/1000</f>
        <v>9.5375000000000001E-2</v>
      </c>
      <c r="I5" s="10" t="s">
        <v>2</v>
      </c>
    </row>
    <row r="6" spans="1:9" x14ac:dyDescent="0.2">
      <c r="B6" s="2">
        <f t="shared" ref="B6:B32" si="0">B5+3</f>
        <v>38</v>
      </c>
      <c r="C6" s="3">
        <f>0.00272*38/C4</f>
        <v>0.25840000000000002</v>
      </c>
      <c r="D6" s="6">
        <f>0.00272*38/D4</f>
        <v>0.20672000000000001</v>
      </c>
      <c r="E6" s="6">
        <f>0.00272*38/E4</f>
        <v>0.17226666666666668</v>
      </c>
      <c r="F6" s="3">
        <f>0.00272*38/F4</f>
        <v>0.14765714285714288</v>
      </c>
      <c r="G6" s="3">
        <f>0.00272*38/G4</f>
        <v>0.10336000000000001</v>
      </c>
      <c r="H6" s="7">
        <f t="shared" ref="H6:H69" si="1">2.725*B6/1000</f>
        <v>0.10355</v>
      </c>
      <c r="I6" s="9" t="s">
        <v>6</v>
      </c>
    </row>
    <row r="7" spans="1:9" s="3" customFormat="1" x14ac:dyDescent="0.2">
      <c r="B7" s="4">
        <f t="shared" si="0"/>
        <v>41</v>
      </c>
      <c r="C7" s="3">
        <f>0.00272*41/C4</f>
        <v>0.27879999999999999</v>
      </c>
      <c r="D7" s="6">
        <f>0.00272*41/D4</f>
        <v>0.22304000000000002</v>
      </c>
      <c r="E7" s="6">
        <f>0.00272*41/E4</f>
        <v>0.18586666666666668</v>
      </c>
      <c r="F7" s="3">
        <f>0.00272*41/F4</f>
        <v>0.15931428571428574</v>
      </c>
      <c r="G7" s="3">
        <f>0.00272*41/G4</f>
        <v>0.11152000000000001</v>
      </c>
      <c r="H7" s="7">
        <f t="shared" si="1"/>
        <v>0.111725</v>
      </c>
    </row>
    <row r="8" spans="1:9" x14ac:dyDescent="0.2">
      <c r="B8" s="2">
        <f t="shared" si="0"/>
        <v>44</v>
      </c>
      <c r="C8" s="1">
        <f>0.00272*44/C4</f>
        <v>0.29920000000000002</v>
      </c>
      <c r="D8" s="6">
        <f>0.00272*44/D4</f>
        <v>0.23936000000000002</v>
      </c>
      <c r="E8" s="6">
        <f>0.00272*44/E4</f>
        <v>0.19946666666666668</v>
      </c>
      <c r="F8" s="1">
        <f>0.00272*44/F4</f>
        <v>0.17097142857142861</v>
      </c>
      <c r="G8" s="1">
        <f>0.00272*44/G4</f>
        <v>0.11968000000000001</v>
      </c>
      <c r="H8" s="7">
        <f t="shared" si="1"/>
        <v>0.11990000000000001</v>
      </c>
    </row>
    <row r="9" spans="1:9" x14ac:dyDescent="0.2">
      <c r="B9" s="2">
        <f t="shared" si="0"/>
        <v>47</v>
      </c>
      <c r="C9" s="1">
        <f>0.00272*47/C4</f>
        <v>0.3196</v>
      </c>
      <c r="D9" s="6">
        <f>0.00272*47/D4</f>
        <v>0.25568000000000002</v>
      </c>
      <c r="E9" s="6">
        <f>0.00272*47/E4</f>
        <v>0.21306666666666668</v>
      </c>
      <c r="F9" s="1">
        <f>0.00272*47/F4</f>
        <v>0.18262857142857145</v>
      </c>
      <c r="G9" s="1">
        <f>0.00272*47/G4</f>
        <v>0.12784000000000001</v>
      </c>
      <c r="H9" s="7">
        <f t="shared" si="1"/>
        <v>0.12807500000000002</v>
      </c>
    </row>
    <row r="10" spans="1:9" x14ac:dyDescent="0.2">
      <c r="B10" s="2">
        <f t="shared" si="0"/>
        <v>50</v>
      </c>
      <c r="C10" s="1">
        <f>0.00272*50/C4</f>
        <v>0.34</v>
      </c>
      <c r="D10" s="6">
        <f>0.00272*50/D4</f>
        <v>0.27200000000000002</v>
      </c>
      <c r="E10" s="6">
        <f>0.00272*50/E4</f>
        <v>0.22666666666666668</v>
      </c>
      <c r="F10" s="1">
        <f>0.00272*50/F4</f>
        <v>0.19428571428571431</v>
      </c>
      <c r="G10" s="1">
        <f>0.00272*50/G4</f>
        <v>0.13600000000000001</v>
      </c>
      <c r="H10" s="7">
        <f t="shared" si="1"/>
        <v>0.13625000000000001</v>
      </c>
    </row>
    <row r="11" spans="1:9" x14ac:dyDescent="0.2">
      <c r="B11" s="2">
        <f t="shared" si="0"/>
        <v>53</v>
      </c>
      <c r="C11" s="1">
        <f>0.00272*53/C4</f>
        <v>0.3604</v>
      </c>
      <c r="D11" s="6">
        <f>0.00272*53/D4</f>
        <v>0.28832000000000002</v>
      </c>
      <c r="E11" s="6">
        <f>0.00272*53/E4</f>
        <v>0.24026666666666668</v>
      </c>
      <c r="F11" s="1">
        <f>0.00272*53/F4</f>
        <v>0.20594285714285718</v>
      </c>
      <c r="G11" s="1">
        <f>0.00272*53/G4</f>
        <v>0.14416000000000001</v>
      </c>
      <c r="H11" s="7">
        <f t="shared" si="1"/>
        <v>0.144425</v>
      </c>
    </row>
    <row r="12" spans="1:9" x14ac:dyDescent="0.2">
      <c r="B12" s="2">
        <f t="shared" si="0"/>
        <v>56</v>
      </c>
      <c r="C12" s="1">
        <f>0.00272*56/C4</f>
        <v>0.38080000000000003</v>
      </c>
      <c r="D12" s="6">
        <f>0.00272*56/D4</f>
        <v>0.30464000000000002</v>
      </c>
      <c r="E12" s="6">
        <f>0.00272*56/E4</f>
        <v>0.25386666666666668</v>
      </c>
      <c r="F12" s="1">
        <f>0.00272*56/F4</f>
        <v>0.21760000000000002</v>
      </c>
      <c r="G12" s="1">
        <f>0.00272*56/G4</f>
        <v>0.15232000000000001</v>
      </c>
      <c r="H12" s="7">
        <f t="shared" si="1"/>
        <v>0.15259999999999999</v>
      </c>
    </row>
    <row r="13" spans="1:9" x14ac:dyDescent="0.2">
      <c r="B13" s="2">
        <f t="shared" si="0"/>
        <v>59</v>
      </c>
      <c r="C13" s="1">
        <f>0.00272*59/C4</f>
        <v>0.4012</v>
      </c>
      <c r="D13" s="6">
        <f>0.00272*59/D4</f>
        <v>0.32096000000000002</v>
      </c>
      <c r="E13" s="6">
        <f>0.00272*59/E4</f>
        <v>0.26746666666666669</v>
      </c>
      <c r="F13" s="1">
        <f>0.00272*59/F4</f>
        <v>0.22925714285714288</v>
      </c>
      <c r="G13" s="1">
        <f>0.00272*59/G4</f>
        <v>0.16048000000000001</v>
      </c>
      <c r="H13" s="7">
        <f t="shared" si="1"/>
        <v>0.160775</v>
      </c>
    </row>
    <row r="14" spans="1:9" x14ac:dyDescent="0.2">
      <c r="B14" s="2">
        <v>80</v>
      </c>
      <c r="C14" s="1">
        <f>0.00272*62/C4</f>
        <v>0.42160000000000003</v>
      </c>
      <c r="D14" s="6">
        <f>0.00272*62/D4</f>
        <v>0.33728000000000002</v>
      </c>
      <c r="E14" s="6">
        <f>0.00272*62/E4</f>
        <v>0.28106666666666669</v>
      </c>
      <c r="F14" s="1">
        <f>0.00272*62/F4</f>
        <v>0.24091428571428575</v>
      </c>
      <c r="G14" s="1">
        <f>0.00272*62/G4</f>
        <v>0.16864000000000001</v>
      </c>
      <c r="H14" s="7">
        <f t="shared" si="1"/>
        <v>0.218</v>
      </c>
    </row>
    <row r="15" spans="1:9" x14ac:dyDescent="0.2">
      <c r="B15" s="2">
        <f t="shared" si="0"/>
        <v>83</v>
      </c>
      <c r="C15" s="1">
        <f>0.00272*65/C4</f>
        <v>0.442</v>
      </c>
      <c r="D15" s="6">
        <f>0.00272*65/D4</f>
        <v>0.35360000000000003</v>
      </c>
      <c r="E15" s="6">
        <f>0.00272*65/E4</f>
        <v>0.29466666666666669</v>
      </c>
      <c r="F15" s="1">
        <f>0.00272*65/F4</f>
        <v>0.25257142857142861</v>
      </c>
      <c r="G15" s="1">
        <f>0.00272*65/G4</f>
        <v>0.17680000000000001</v>
      </c>
      <c r="H15" s="7">
        <f t="shared" si="1"/>
        <v>0.22617500000000001</v>
      </c>
    </row>
    <row r="16" spans="1:9" x14ac:dyDescent="0.2">
      <c r="B16" s="2">
        <f t="shared" si="0"/>
        <v>86</v>
      </c>
      <c r="C16" s="1">
        <f>0.00272*68/C4</f>
        <v>0.46240000000000003</v>
      </c>
      <c r="D16" s="6">
        <f>0.00272*68/D4</f>
        <v>0.36992000000000003</v>
      </c>
      <c r="E16" s="6">
        <f>0.00272*68/E4</f>
        <v>0.30826666666666669</v>
      </c>
      <c r="F16" s="1">
        <f>0.00272*68/F4</f>
        <v>0.26422857142857148</v>
      </c>
      <c r="G16" s="1">
        <f>0.00272*68/G4</f>
        <v>0.18496000000000001</v>
      </c>
      <c r="H16" s="7">
        <f t="shared" si="1"/>
        <v>0.23435</v>
      </c>
    </row>
    <row r="17" spans="2:8" x14ac:dyDescent="0.2">
      <c r="B17" s="2">
        <f t="shared" si="0"/>
        <v>89</v>
      </c>
      <c r="C17" s="1">
        <f>0.00272*71/C4</f>
        <v>0.48280000000000001</v>
      </c>
      <c r="D17" s="6">
        <f>0.00272*71/D4</f>
        <v>0.38624000000000003</v>
      </c>
      <c r="E17" s="6">
        <f>0.00272*71/E4</f>
        <v>0.32186666666666669</v>
      </c>
      <c r="F17" s="1">
        <f>0.00272*71/F4</f>
        <v>0.27588571428571435</v>
      </c>
      <c r="G17" s="1">
        <f>0.00272*71/G4</f>
        <v>0.19312000000000001</v>
      </c>
      <c r="H17" s="7">
        <f t="shared" si="1"/>
        <v>0.24252500000000002</v>
      </c>
    </row>
    <row r="18" spans="2:8" x14ac:dyDescent="0.2">
      <c r="B18" s="2">
        <f t="shared" si="0"/>
        <v>92</v>
      </c>
      <c r="C18" s="1">
        <f>0.00272*74/C4</f>
        <v>0.50319999999999998</v>
      </c>
      <c r="D18" s="6">
        <f>0.00272*74/D4</f>
        <v>0.40256000000000003</v>
      </c>
      <c r="E18" s="6">
        <f>0.00272*74/E4</f>
        <v>0.33546666666666669</v>
      </c>
      <c r="F18" s="1">
        <f>0.00272*74/F4</f>
        <v>0.28754285714285716</v>
      </c>
      <c r="G18" s="1">
        <f>0.00272*74/G4</f>
        <v>0.20128000000000001</v>
      </c>
      <c r="H18" s="7">
        <f t="shared" si="1"/>
        <v>0.25070000000000003</v>
      </c>
    </row>
    <row r="19" spans="2:8" x14ac:dyDescent="0.2">
      <c r="B19" s="2">
        <f t="shared" si="0"/>
        <v>95</v>
      </c>
      <c r="C19" s="1">
        <f>0.00272*77/C4</f>
        <v>0.52359999999999995</v>
      </c>
      <c r="D19" s="6">
        <f>0.00272*77/D4</f>
        <v>0.41888000000000003</v>
      </c>
      <c r="E19" s="6">
        <f>0.00272*77/E4</f>
        <v>0.34906666666666669</v>
      </c>
      <c r="F19" s="1">
        <f>0.00272*77/F4</f>
        <v>0.29920000000000002</v>
      </c>
      <c r="G19" s="1">
        <f>0.00272*77/G4</f>
        <v>0.20944000000000002</v>
      </c>
      <c r="H19" s="7">
        <f t="shared" si="1"/>
        <v>0.25887500000000002</v>
      </c>
    </row>
    <row r="20" spans="2:8" x14ac:dyDescent="0.2">
      <c r="B20" s="2">
        <f t="shared" si="0"/>
        <v>98</v>
      </c>
      <c r="C20" s="1">
        <f>0.00272*80/C4</f>
        <v>0.54400000000000004</v>
      </c>
      <c r="D20" s="6">
        <f>0.00272*80/D4</f>
        <v>0.43520000000000003</v>
      </c>
      <c r="E20" s="6">
        <f>0.00272*80/E4</f>
        <v>0.36266666666666669</v>
      </c>
      <c r="F20" s="1">
        <f>0.00272*80/F4</f>
        <v>0.31085714285714289</v>
      </c>
      <c r="G20" s="1">
        <f>0.00272*80/G4</f>
        <v>0.21760000000000002</v>
      </c>
      <c r="H20" s="7">
        <f t="shared" si="1"/>
        <v>0.26705000000000001</v>
      </c>
    </row>
    <row r="21" spans="2:8" x14ac:dyDescent="0.2">
      <c r="B21" s="2">
        <f t="shared" si="0"/>
        <v>101</v>
      </c>
      <c r="C21" s="1">
        <f>0.00272*83/C4</f>
        <v>0.56440000000000001</v>
      </c>
      <c r="D21" s="6">
        <f>0.00272*83/D4</f>
        <v>0.45152000000000003</v>
      </c>
      <c r="E21" s="6">
        <f>0.00272*83/E4</f>
        <v>0.37626666666666669</v>
      </c>
      <c r="F21" s="1">
        <f>0.00272*83/F4</f>
        <v>0.32251428571428575</v>
      </c>
      <c r="G21" s="1">
        <f>0.00272*83/G4</f>
        <v>0.22576000000000002</v>
      </c>
      <c r="H21" s="7">
        <f t="shared" si="1"/>
        <v>0.275225</v>
      </c>
    </row>
    <row r="22" spans="2:8" x14ac:dyDescent="0.2">
      <c r="B22" s="2">
        <f t="shared" si="0"/>
        <v>104</v>
      </c>
      <c r="C22" s="1">
        <f>0.00272*86/C4</f>
        <v>0.58479999999999999</v>
      </c>
      <c r="D22" s="6">
        <f>0.00272*86/D4</f>
        <v>0.46784000000000003</v>
      </c>
      <c r="E22" s="6">
        <f>0.00272*86/E4</f>
        <v>0.38986666666666669</v>
      </c>
      <c r="F22" s="1">
        <f>0.00272*86/F4</f>
        <v>0.33417142857142862</v>
      </c>
      <c r="G22" s="1">
        <f>0.00272*86/G4</f>
        <v>0.23392000000000002</v>
      </c>
      <c r="H22" s="7">
        <f t="shared" si="1"/>
        <v>0.28340000000000004</v>
      </c>
    </row>
    <row r="23" spans="2:8" x14ac:dyDescent="0.2">
      <c r="B23" s="2">
        <f t="shared" si="0"/>
        <v>107</v>
      </c>
      <c r="C23" s="3">
        <f>0.00272*89/C4</f>
        <v>0.60519999999999996</v>
      </c>
      <c r="D23" s="6">
        <f>0.00272*89/D4</f>
        <v>0.48416000000000003</v>
      </c>
      <c r="E23" s="6">
        <f>0.00272*89/E4</f>
        <v>0.4034666666666667</v>
      </c>
      <c r="F23" s="3">
        <f>0.00272*89/F4</f>
        <v>0.34582857142857149</v>
      </c>
      <c r="G23" s="3">
        <f>0.00272*89/G4</f>
        <v>0.24208000000000002</v>
      </c>
      <c r="H23" s="7">
        <f t="shared" si="1"/>
        <v>0.29157499999999997</v>
      </c>
    </row>
    <row r="24" spans="2:8" x14ac:dyDescent="0.2">
      <c r="B24" s="2">
        <f t="shared" si="0"/>
        <v>110</v>
      </c>
      <c r="C24" s="3">
        <f>0.00272*92/C4</f>
        <v>0.62560000000000004</v>
      </c>
      <c r="D24" s="6">
        <f>0.00272*92/D4</f>
        <v>0.50048000000000004</v>
      </c>
      <c r="E24" s="6">
        <f>0.00272*92/E4</f>
        <v>0.4170666666666667</v>
      </c>
      <c r="F24" s="3">
        <f>0.00272*92/F4</f>
        <v>0.35748571428571435</v>
      </c>
      <c r="G24" s="3">
        <f>0.00272*92/G4</f>
        <v>0.25024000000000002</v>
      </c>
      <c r="H24" s="7">
        <f t="shared" si="1"/>
        <v>0.29975000000000002</v>
      </c>
    </row>
    <row r="25" spans="2:8" x14ac:dyDescent="0.2">
      <c r="B25" s="2">
        <f t="shared" si="0"/>
        <v>113</v>
      </c>
      <c r="C25" s="3">
        <f>0.00272*95/C4</f>
        <v>0.64600000000000002</v>
      </c>
      <c r="D25" s="6">
        <f>0.00272*95/D4</f>
        <v>0.51680000000000004</v>
      </c>
      <c r="E25" s="6">
        <f>0.00272*95/E4</f>
        <v>0.4306666666666667</v>
      </c>
      <c r="F25" s="3">
        <f>0.00272*95/F4</f>
        <v>0.36914285714285722</v>
      </c>
      <c r="G25" s="3">
        <f>0.00272*95/G4</f>
        <v>0.25840000000000002</v>
      </c>
      <c r="H25" s="7">
        <f t="shared" si="1"/>
        <v>0.307925</v>
      </c>
    </row>
    <row r="26" spans="2:8" x14ac:dyDescent="0.2">
      <c r="B26" s="2">
        <f t="shared" si="0"/>
        <v>116</v>
      </c>
      <c r="C26" s="3">
        <f>0.00272*98/C4</f>
        <v>0.66639999999999999</v>
      </c>
      <c r="D26" s="6">
        <f>0.00272*98/D4</f>
        <v>0.53312000000000004</v>
      </c>
      <c r="E26" s="6">
        <f>0.00272*98/E4</f>
        <v>0.4442666666666667</v>
      </c>
      <c r="F26" s="3">
        <f>0.00272*98/F4</f>
        <v>0.38080000000000003</v>
      </c>
      <c r="G26" s="3">
        <f>0.00272*98/G4</f>
        <v>0.26656000000000002</v>
      </c>
      <c r="H26" s="7">
        <f t="shared" si="1"/>
        <v>0.31610000000000005</v>
      </c>
    </row>
    <row r="27" spans="2:8" x14ac:dyDescent="0.2">
      <c r="B27" s="2">
        <f t="shared" si="0"/>
        <v>119</v>
      </c>
      <c r="C27" s="3">
        <f>0.00272*101/C4</f>
        <v>0.68679999999999997</v>
      </c>
      <c r="D27" s="6">
        <f>0.00272*101/D4</f>
        <v>0.54944000000000004</v>
      </c>
      <c r="E27" s="6">
        <f>0.00272*101/E4</f>
        <v>0.4578666666666667</v>
      </c>
      <c r="F27" s="3">
        <f>0.00272*101/F4</f>
        <v>0.39245714285714289</v>
      </c>
      <c r="G27" s="3">
        <f>0.00272*101/G4</f>
        <v>0.27472000000000002</v>
      </c>
      <c r="H27" s="7">
        <f t="shared" si="1"/>
        <v>0.32427500000000004</v>
      </c>
    </row>
    <row r="28" spans="2:8" x14ac:dyDescent="0.2">
      <c r="B28" s="2">
        <f t="shared" si="0"/>
        <v>122</v>
      </c>
      <c r="C28" s="3">
        <f>0.00272*104/C4</f>
        <v>0.70720000000000005</v>
      </c>
      <c r="D28" s="6">
        <f>0.00272*104/D4</f>
        <v>0.56576000000000004</v>
      </c>
      <c r="E28" s="6">
        <f>0.00272*104/E4</f>
        <v>0.4714666666666667</v>
      </c>
      <c r="F28" s="3">
        <f>0.00272*104/F4</f>
        <v>0.40411428571428576</v>
      </c>
      <c r="G28" s="3">
        <f>0.00272*104/G4</f>
        <v>0.28288000000000002</v>
      </c>
      <c r="H28" s="7">
        <f t="shared" si="1"/>
        <v>0.33244999999999997</v>
      </c>
    </row>
    <row r="29" spans="2:8" x14ac:dyDescent="0.2">
      <c r="B29" s="2">
        <f t="shared" si="0"/>
        <v>125</v>
      </c>
      <c r="C29" s="3">
        <f>0.00272*107/C4</f>
        <v>0.72760000000000002</v>
      </c>
      <c r="D29" s="6">
        <f>0.00272*107/D4</f>
        <v>0.58208000000000004</v>
      </c>
      <c r="E29" s="6">
        <f>0.00272*107/E4</f>
        <v>0.4850666666666667</v>
      </c>
      <c r="F29" s="3">
        <f>0.00272*107/F4</f>
        <v>0.41577142857142863</v>
      </c>
      <c r="G29" s="3">
        <f>0.00272*107/G4</f>
        <v>0.29104000000000002</v>
      </c>
      <c r="H29" s="7">
        <f t="shared" si="1"/>
        <v>0.34062500000000001</v>
      </c>
    </row>
    <row r="30" spans="2:8" x14ac:dyDescent="0.2">
      <c r="B30" s="2">
        <f t="shared" si="0"/>
        <v>128</v>
      </c>
      <c r="C30" s="3">
        <f>0.00272*110/C4</f>
        <v>0.748</v>
      </c>
      <c r="D30" s="6">
        <f>0.00272*110/D4</f>
        <v>0.59840000000000004</v>
      </c>
      <c r="E30" s="6">
        <f>0.00272*110/E4</f>
        <v>0.4986666666666667</v>
      </c>
      <c r="F30" s="3">
        <f>0.00272*110/F4</f>
        <v>0.42742857142857149</v>
      </c>
      <c r="G30" s="3">
        <f>0.00272*110/G4</f>
        <v>0.29920000000000002</v>
      </c>
      <c r="H30" s="7">
        <f t="shared" si="1"/>
        <v>0.3488</v>
      </c>
    </row>
    <row r="31" spans="2:8" x14ac:dyDescent="0.2">
      <c r="B31" s="2">
        <f t="shared" si="0"/>
        <v>131</v>
      </c>
      <c r="C31" s="1">
        <f>0.00272*113/C4</f>
        <v>0.76839999999999997</v>
      </c>
      <c r="D31" s="6">
        <f>0.00272*113/D4</f>
        <v>0.61472000000000004</v>
      </c>
      <c r="E31" s="6">
        <f>0.00272*113/E4</f>
        <v>0.51226666666666676</v>
      </c>
      <c r="F31" s="1">
        <f>0.00272*113/F4</f>
        <v>0.43908571428571436</v>
      </c>
      <c r="G31" s="1">
        <f>0.00272*113/G4</f>
        <v>0.30736000000000002</v>
      </c>
      <c r="H31" s="7">
        <f t="shared" si="1"/>
        <v>0.35697500000000004</v>
      </c>
    </row>
    <row r="32" spans="2:8" x14ac:dyDescent="0.2">
      <c r="B32" s="2">
        <f t="shared" si="0"/>
        <v>134</v>
      </c>
      <c r="C32" s="1">
        <f>0.00272*116/C4</f>
        <v>0.78880000000000006</v>
      </c>
      <c r="D32" s="6">
        <f>0.00272*116/D4</f>
        <v>0.63104000000000005</v>
      </c>
      <c r="E32" s="6">
        <f>0.00272*116/E4</f>
        <v>0.5258666666666667</v>
      </c>
      <c r="F32" s="1">
        <f>0.00272*116/F4</f>
        <v>0.45074285714285722</v>
      </c>
      <c r="G32" s="1">
        <f>0.00272*116/G4</f>
        <v>0.31552000000000002</v>
      </c>
      <c r="H32" s="7">
        <f t="shared" si="1"/>
        <v>0.36515000000000003</v>
      </c>
    </row>
    <row r="33" spans="2:8" x14ac:dyDescent="0.2">
      <c r="B33" s="2">
        <f t="shared" ref="B33:B64" si="2">B32+3</f>
        <v>137</v>
      </c>
      <c r="C33" s="1">
        <f>0.00272*119/C4</f>
        <v>0.80920000000000003</v>
      </c>
      <c r="D33" s="6">
        <f>0.00272*119/D4</f>
        <v>0.64736000000000005</v>
      </c>
      <c r="E33" s="6">
        <f>0.00272*119/E4</f>
        <v>0.53946666666666676</v>
      </c>
      <c r="F33" s="1">
        <f>0.00272*119/F4</f>
        <v>0.46240000000000009</v>
      </c>
      <c r="G33" s="1">
        <f>0.00272*119/G4</f>
        <v>0.32368000000000002</v>
      </c>
      <c r="H33" s="7">
        <f t="shared" si="1"/>
        <v>0.37332499999999996</v>
      </c>
    </row>
    <row r="34" spans="2:8" x14ac:dyDescent="0.2">
      <c r="B34" s="2">
        <f t="shared" si="2"/>
        <v>140</v>
      </c>
      <c r="C34" s="1">
        <f>0.00272*122/C4</f>
        <v>0.8296</v>
      </c>
      <c r="D34" s="6">
        <f>0.00272*122/D4</f>
        <v>0.66368000000000005</v>
      </c>
      <c r="E34" s="6">
        <f>0.00272*122/E4</f>
        <v>0.55306666666666671</v>
      </c>
      <c r="F34" s="1">
        <f>0.00272*122/F4</f>
        <v>0.4740571428571429</v>
      </c>
      <c r="G34" s="1">
        <f>0.00272*122/G4</f>
        <v>0.33184000000000002</v>
      </c>
      <c r="H34" s="7">
        <f t="shared" si="1"/>
        <v>0.38150000000000001</v>
      </c>
    </row>
    <row r="35" spans="2:8" x14ac:dyDescent="0.2">
      <c r="B35" s="2">
        <f t="shared" si="2"/>
        <v>143</v>
      </c>
      <c r="C35" s="1">
        <f>0.00272*125/C4</f>
        <v>0.85</v>
      </c>
      <c r="D35" s="6">
        <f>0.00272*125/D4</f>
        <v>0.68</v>
      </c>
      <c r="E35" s="6">
        <f>0.00272*125/E4</f>
        <v>0.56666666666666676</v>
      </c>
      <c r="F35" s="1">
        <f>0.00272*125/F4</f>
        <v>0.48571428571428577</v>
      </c>
      <c r="G35" s="1">
        <f>0.00272*125/G4</f>
        <v>0.34</v>
      </c>
      <c r="H35" s="7">
        <f t="shared" si="1"/>
        <v>0.38967499999999999</v>
      </c>
    </row>
    <row r="36" spans="2:8" x14ac:dyDescent="0.2">
      <c r="B36" s="2">
        <f t="shared" si="2"/>
        <v>146</v>
      </c>
      <c r="C36" s="1">
        <f>0.00272*128/C4</f>
        <v>0.87040000000000006</v>
      </c>
      <c r="D36" s="6">
        <f>0.00272*128/D4</f>
        <v>0.69632000000000005</v>
      </c>
      <c r="E36" s="6">
        <f>0.00272*128/E4</f>
        <v>0.58026666666666671</v>
      </c>
      <c r="F36" s="1">
        <f>0.00272*128/F4</f>
        <v>0.49737142857142863</v>
      </c>
      <c r="G36" s="1">
        <f>0.00272*128/G4</f>
        <v>0.34816000000000003</v>
      </c>
      <c r="H36" s="7">
        <f t="shared" si="1"/>
        <v>0.39785000000000004</v>
      </c>
    </row>
    <row r="37" spans="2:8" x14ac:dyDescent="0.2">
      <c r="B37" s="2">
        <f t="shared" si="2"/>
        <v>149</v>
      </c>
      <c r="C37" s="1">
        <f>0.00272*131/C4</f>
        <v>0.89080000000000004</v>
      </c>
      <c r="D37" s="6">
        <f>0.00272*131/D4</f>
        <v>0.71264000000000005</v>
      </c>
      <c r="E37" s="6">
        <f>0.00272*131/E4</f>
        <v>0.59386666666666676</v>
      </c>
      <c r="F37" s="1">
        <f>0.00272*131/F4</f>
        <v>0.5090285714285715</v>
      </c>
      <c r="G37" s="1">
        <f>0.00272*131/G4</f>
        <v>0.35632000000000003</v>
      </c>
      <c r="H37" s="7">
        <f t="shared" si="1"/>
        <v>0.40602500000000002</v>
      </c>
    </row>
    <row r="38" spans="2:8" x14ac:dyDescent="0.2">
      <c r="B38" s="2">
        <f t="shared" si="2"/>
        <v>152</v>
      </c>
      <c r="C38" s="1">
        <f>0.00272*134/C4</f>
        <v>0.91120000000000001</v>
      </c>
      <c r="D38" s="6">
        <f>0.00272*134/D4</f>
        <v>0.72896000000000005</v>
      </c>
      <c r="E38" s="6">
        <f>0.00272*134/E4</f>
        <v>0.60746666666666671</v>
      </c>
      <c r="F38" s="1">
        <f>0.00272*134/F4</f>
        <v>0.52068571428571431</v>
      </c>
      <c r="G38" s="1">
        <f>0.00272*134/G4</f>
        <v>0.36448000000000003</v>
      </c>
      <c r="H38" s="7">
        <f t="shared" si="1"/>
        <v>0.41420000000000001</v>
      </c>
    </row>
    <row r="39" spans="2:8" x14ac:dyDescent="0.2">
      <c r="B39" s="2">
        <f t="shared" si="2"/>
        <v>155</v>
      </c>
      <c r="C39" s="1">
        <f>0.00272*137/C4</f>
        <v>0.93159999999999998</v>
      </c>
      <c r="D39" s="6">
        <f>0.00272*137/D4</f>
        <v>0.74528000000000005</v>
      </c>
      <c r="E39" s="6">
        <f>0.00272*137/E4</f>
        <v>0.62106666666666677</v>
      </c>
      <c r="F39" s="1">
        <f>0.00272*137/F4</f>
        <v>0.53234285714285723</v>
      </c>
      <c r="G39" s="1">
        <f>0.00272*137/G4</f>
        <v>0.37264000000000003</v>
      </c>
      <c r="H39" s="7">
        <f t="shared" si="1"/>
        <v>0.422375</v>
      </c>
    </row>
    <row r="40" spans="2:8" x14ac:dyDescent="0.2">
      <c r="B40" s="2">
        <f t="shared" si="2"/>
        <v>158</v>
      </c>
      <c r="C40" s="1">
        <f>0.00272*140/C4</f>
        <v>0.95200000000000007</v>
      </c>
      <c r="D40" s="6">
        <f>0.00272*140/D4</f>
        <v>0.76160000000000005</v>
      </c>
      <c r="E40" s="6">
        <f>0.00272*140/E4</f>
        <v>0.63466666666666671</v>
      </c>
      <c r="F40" s="1">
        <f>0.00272*140/F4</f>
        <v>0.54400000000000004</v>
      </c>
      <c r="G40" s="1">
        <f>0.00272*140/G4</f>
        <v>0.38080000000000003</v>
      </c>
      <c r="H40" s="7">
        <f t="shared" si="1"/>
        <v>0.43054999999999999</v>
      </c>
    </row>
    <row r="41" spans="2:8" x14ac:dyDescent="0.2">
      <c r="B41" s="2">
        <f t="shared" si="2"/>
        <v>161</v>
      </c>
      <c r="C41" s="1">
        <f>0.00272*143/C4</f>
        <v>0.97240000000000004</v>
      </c>
      <c r="D41" s="6">
        <f>0.00272*143/D4</f>
        <v>0.77792000000000006</v>
      </c>
      <c r="E41" s="6">
        <f>0.00272*143/E4</f>
        <v>0.64826666666666677</v>
      </c>
      <c r="F41" s="1">
        <f>0.00272*143/F4</f>
        <v>0.55565714285714296</v>
      </c>
      <c r="G41" s="1">
        <f>0.00272*143/G4</f>
        <v>0.38896000000000003</v>
      </c>
      <c r="H41" s="7">
        <f t="shared" si="1"/>
        <v>0.43872500000000003</v>
      </c>
    </row>
    <row r="42" spans="2:8" x14ac:dyDescent="0.2">
      <c r="B42" s="2">
        <f t="shared" si="2"/>
        <v>164</v>
      </c>
      <c r="C42" s="1">
        <f>0.00272*146/C4</f>
        <v>0.99280000000000002</v>
      </c>
      <c r="D42" s="6">
        <f>0.00272*146/D4</f>
        <v>0.79424000000000006</v>
      </c>
      <c r="E42" s="6">
        <f>0.00272*146/E4</f>
        <v>0.66186666666666671</v>
      </c>
      <c r="F42" s="1">
        <f>0.00272*146/F4</f>
        <v>0.56731428571428577</v>
      </c>
      <c r="G42" s="1">
        <f>0.00272*146/G4</f>
        <v>0.39712000000000003</v>
      </c>
      <c r="H42" s="7">
        <f t="shared" si="1"/>
        <v>0.44690000000000002</v>
      </c>
    </row>
    <row r="43" spans="2:8" x14ac:dyDescent="0.2">
      <c r="B43" s="2">
        <f t="shared" si="2"/>
        <v>167</v>
      </c>
      <c r="C43" s="1">
        <f>0.00272*149/C4</f>
        <v>1.0132000000000001</v>
      </c>
      <c r="D43" s="6">
        <f>0.00272*149/D4</f>
        <v>0.81056000000000006</v>
      </c>
      <c r="E43" s="6">
        <f>0.00272*149/E4</f>
        <v>0.67546666666666677</v>
      </c>
      <c r="F43" s="1">
        <f>0.00272*149/F4</f>
        <v>0.57897142857142869</v>
      </c>
      <c r="G43" s="1">
        <f>0.00272*149/G4</f>
        <v>0.40528000000000003</v>
      </c>
      <c r="H43" s="7">
        <f t="shared" si="1"/>
        <v>0.45507500000000001</v>
      </c>
    </row>
    <row r="44" spans="2:8" x14ac:dyDescent="0.2">
      <c r="B44" s="2">
        <f t="shared" si="2"/>
        <v>170</v>
      </c>
      <c r="C44" s="1">
        <f>0.00272*152/C4</f>
        <v>1.0336000000000001</v>
      </c>
      <c r="D44" s="6">
        <f>0.00272*152/D4</f>
        <v>0.82688000000000006</v>
      </c>
      <c r="E44" s="6">
        <f>0.00272*152/E4</f>
        <v>0.68906666666666672</v>
      </c>
      <c r="F44" s="1">
        <f>0.00272*152/F4</f>
        <v>0.5906285714285715</v>
      </c>
      <c r="G44" s="1">
        <f>0.00272*152/G4</f>
        <v>0.41344000000000003</v>
      </c>
      <c r="H44" s="7">
        <f t="shared" si="1"/>
        <v>0.46325</v>
      </c>
    </row>
    <row r="45" spans="2:8" x14ac:dyDescent="0.2">
      <c r="B45" s="2">
        <f t="shared" si="2"/>
        <v>173</v>
      </c>
      <c r="C45" s="1">
        <f>0.00272*155/C4</f>
        <v>1.054</v>
      </c>
      <c r="D45" s="6">
        <f>0.00272*155/D4</f>
        <v>0.84320000000000006</v>
      </c>
      <c r="E45" s="6">
        <f>0.00272*155/E4</f>
        <v>0.70266666666666677</v>
      </c>
      <c r="F45" s="1">
        <f>0.00272*155/F4</f>
        <v>0.60228571428571431</v>
      </c>
      <c r="G45" s="1">
        <f>0.00272*155/G4</f>
        <v>0.42160000000000003</v>
      </c>
      <c r="H45" s="7">
        <f t="shared" si="1"/>
        <v>0.47142500000000004</v>
      </c>
    </row>
    <row r="46" spans="2:8" x14ac:dyDescent="0.2">
      <c r="B46" s="2">
        <f t="shared" si="2"/>
        <v>176</v>
      </c>
      <c r="C46" s="3">
        <f>0.00272*158/C4</f>
        <v>1.0744</v>
      </c>
      <c r="D46" s="6">
        <f>0.00272*158/D4</f>
        <v>0.85952000000000006</v>
      </c>
      <c r="E46" s="6">
        <f>0.00272*158/E4</f>
        <v>0.71626666666666672</v>
      </c>
      <c r="F46" s="3">
        <f>0.00272*158/F4</f>
        <v>0.61394285714285723</v>
      </c>
      <c r="G46" s="3">
        <f>0.00272*158/G4</f>
        <v>0.42976000000000003</v>
      </c>
      <c r="H46" s="7">
        <f t="shared" si="1"/>
        <v>0.47960000000000003</v>
      </c>
    </row>
    <row r="47" spans="2:8" x14ac:dyDescent="0.2">
      <c r="B47" s="2">
        <f t="shared" si="2"/>
        <v>179</v>
      </c>
      <c r="C47" s="3">
        <f>0.00272*161/C4</f>
        <v>1.0948</v>
      </c>
      <c r="D47" s="6">
        <f>0.00272*161/D4</f>
        <v>0.87584000000000006</v>
      </c>
      <c r="E47" s="6">
        <f>0.00272*161/E4</f>
        <v>0.72986666666666677</v>
      </c>
      <c r="F47" s="3">
        <f>0.00272*161/F4</f>
        <v>0.62560000000000004</v>
      </c>
      <c r="G47" s="3">
        <f>0.00272*161/G4</f>
        <v>0.43792000000000003</v>
      </c>
      <c r="H47" s="7">
        <f t="shared" si="1"/>
        <v>0.48777500000000001</v>
      </c>
    </row>
    <row r="48" spans="2:8" x14ac:dyDescent="0.2">
      <c r="B48" s="2">
        <f t="shared" si="2"/>
        <v>182</v>
      </c>
      <c r="C48" s="3">
        <f>0.00272*164/C4</f>
        <v>1.1152</v>
      </c>
      <c r="D48" s="6">
        <f>0.00272*164/D4</f>
        <v>0.89216000000000006</v>
      </c>
      <c r="E48" s="6">
        <f>0.00272*164/E4</f>
        <v>0.74346666666666672</v>
      </c>
      <c r="F48" s="3">
        <f>0.00272*164/F4</f>
        <v>0.63725714285714297</v>
      </c>
      <c r="G48" s="3">
        <f>0.00272*164/G4</f>
        <v>0.44608000000000003</v>
      </c>
      <c r="H48" s="7">
        <f t="shared" si="1"/>
        <v>0.49595</v>
      </c>
    </row>
    <row r="49" spans="2:8" x14ac:dyDescent="0.2">
      <c r="B49" s="2">
        <f t="shared" si="2"/>
        <v>185</v>
      </c>
      <c r="C49" s="3">
        <f>0.00272*167/C4</f>
        <v>1.1355999999999999</v>
      </c>
      <c r="D49" s="6">
        <f>0.00272*167/D4</f>
        <v>0.90848000000000007</v>
      </c>
      <c r="E49" s="6">
        <f>0.00272*167/E4</f>
        <v>0.75706666666666678</v>
      </c>
      <c r="F49" s="3">
        <f>0.00272*167/F4</f>
        <v>0.64891428571428578</v>
      </c>
      <c r="G49" s="3">
        <f>0.00272*167/G4</f>
        <v>0.45424000000000003</v>
      </c>
      <c r="H49" s="7">
        <f t="shared" si="1"/>
        <v>0.50412500000000005</v>
      </c>
    </row>
    <row r="50" spans="2:8" x14ac:dyDescent="0.2">
      <c r="B50" s="2">
        <f t="shared" si="2"/>
        <v>188</v>
      </c>
      <c r="C50" s="3">
        <f>0.00272*170/C4</f>
        <v>1.1559999999999999</v>
      </c>
      <c r="D50" s="6">
        <f>0.00272*170/D4</f>
        <v>0.92480000000000007</v>
      </c>
      <c r="E50" s="6">
        <f>0.00272*170/E4</f>
        <v>0.77066666666666672</v>
      </c>
      <c r="F50" s="3">
        <f>0.00272*170/F4</f>
        <v>0.6605714285714287</v>
      </c>
      <c r="G50" s="3">
        <f>0.00272*170/G4</f>
        <v>0.46240000000000003</v>
      </c>
      <c r="H50" s="7">
        <f t="shared" si="1"/>
        <v>0.51230000000000009</v>
      </c>
    </row>
    <row r="51" spans="2:8" x14ac:dyDescent="0.2">
      <c r="B51" s="2">
        <f t="shared" si="2"/>
        <v>191</v>
      </c>
      <c r="C51" s="3">
        <f>0.00272*173/C4</f>
        <v>1.1764000000000001</v>
      </c>
      <c r="D51" s="6">
        <f>0.00272*173/D4</f>
        <v>0.94112000000000007</v>
      </c>
      <c r="E51" s="6">
        <f>0.00272*173/E4</f>
        <v>0.78426666666666678</v>
      </c>
      <c r="F51" s="3">
        <f>0.00272*173/F4</f>
        <v>0.67222857142857151</v>
      </c>
      <c r="G51" s="3">
        <f>0.00272*173/G4</f>
        <v>0.47056000000000003</v>
      </c>
      <c r="H51" s="7">
        <f t="shared" si="1"/>
        <v>0.52047500000000002</v>
      </c>
    </row>
    <row r="52" spans="2:8" x14ac:dyDescent="0.2">
      <c r="B52" s="2">
        <f t="shared" si="2"/>
        <v>194</v>
      </c>
      <c r="C52" s="3">
        <f>0.00272*176/C4</f>
        <v>1.1968000000000001</v>
      </c>
      <c r="D52" s="6">
        <f>0.00272*176/D4</f>
        <v>0.95744000000000007</v>
      </c>
      <c r="E52" s="6">
        <f>0.00272*176/E4</f>
        <v>0.79786666666666672</v>
      </c>
      <c r="F52" s="3">
        <f>0.00272*176/F4</f>
        <v>0.68388571428571443</v>
      </c>
      <c r="G52" s="3">
        <f>0.00272*176/G4</f>
        <v>0.47872000000000003</v>
      </c>
      <c r="H52" s="7">
        <f t="shared" si="1"/>
        <v>0.52864999999999995</v>
      </c>
    </row>
    <row r="53" spans="2:8" x14ac:dyDescent="0.2">
      <c r="B53" s="2">
        <f t="shared" si="2"/>
        <v>197</v>
      </c>
      <c r="C53" s="3">
        <f>0.00272*179/C4</f>
        <v>1.2172000000000001</v>
      </c>
      <c r="D53" s="6">
        <f>0.00272*179/D4</f>
        <v>0.97376000000000007</v>
      </c>
      <c r="E53" s="6">
        <f>0.00272*179/E4</f>
        <v>0.81146666666666678</v>
      </c>
      <c r="F53" s="3">
        <f>0.00272*179/F4</f>
        <v>0.69554285714285724</v>
      </c>
      <c r="G53" s="3">
        <f>0.00272*179/G4</f>
        <v>0.48688000000000003</v>
      </c>
      <c r="H53" s="7">
        <f t="shared" si="1"/>
        <v>0.536825</v>
      </c>
    </row>
    <row r="54" spans="2:8" x14ac:dyDescent="0.2">
      <c r="B54" s="2">
        <f t="shared" si="2"/>
        <v>200</v>
      </c>
      <c r="C54" s="3">
        <f>0.00272*182/C4</f>
        <v>1.2376</v>
      </c>
      <c r="D54" s="6">
        <f>0.00272*182/D4</f>
        <v>0.99008000000000007</v>
      </c>
      <c r="E54" s="6">
        <f>0.00272*182/E4</f>
        <v>0.82506666666666673</v>
      </c>
      <c r="F54" s="3">
        <f>0.00272*182/F4</f>
        <v>0.70720000000000005</v>
      </c>
      <c r="G54" s="3">
        <f>0.00272*182/G4</f>
        <v>0.49504000000000004</v>
      </c>
      <c r="H54" s="7">
        <f t="shared" si="1"/>
        <v>0.54500000000000004</v>
      </c>
    </row>
    <row r="55" spans="2:8" x14ac:dyDescent="0.2">
      <c r="B55" s="2">
        <f t="shared" si="2"/>
        <v>203</v>
      </c>
      <c r="C55" s="3">
        <f>0.00272*185/C4</f>
        <v>1.2580000000000002</v>
      </c>
      <c r="D55" s="6">
        <f>0.00272*185/D4</f>
        <v>1.0064000000000002</v>
      </c>
      <c r="E55" s="6">
        <f>0.00272*185/E4</f>
        <v>0.83866666666666689</v>
      </c>
      <c r="F55" s="3">
        <f>0.00272*185/F4</f>
        <v>0.71885714285714308</v>
      </c>
      <c r="G55" s="3">
        <f>0.00272*185/G4</f>
        <v>0.50320000000000009</v>
      </c>
      <c r="H55" s="7">
        <f t="shared" si="1"/>
        <v>0.55317500000000008</v>
      </c>
    </row>
    <row r="56" spans="2:8" x14ac:dyDescent="0.2">
      <c r="B56" s="2">
        <f t="shared" si="2"/>
        <v>206</v>
      </c>
      <c r="C56" s="1">
        <f>0.00272*188/C4</f>
        <v>1.2784</v>
      </c>
      <c r="D56" s="6">
        <f>0.00272*188/D4</f>
        <v>1.0227200000000001</v>
      </c>
      <c r="E56" s="6">
        <f>0.00272*188/E4</f>
        <v>0.85226666666666673</v>
      </c>
      <c r="F56" s="1">
        <f>0.00272*188/F4</f>
        <v>0.73051428571428578</v>
      </c>
      <c r="G56" s="1">
        <f>0.00272*188/G4</f>
        <v>0.51136000000000004</v>
      </c>
      <c r="H56" s="7">
        <f t="shared" si="1"/>
        <v>0.56135000000000002</v>
      </c>
    </row>
    <row r="57" spans="2:8" x14ac:dyDescent="0.2">
      <c r="B57" s="2">
        <f t="shared" si="2"/>
        <v>209</v>
      </c>
      <c r="C57" s="1">
        <f>0.00272*191/C4</f>
        <v>1.2988</v>
      </c>
      <c r="D57" s="6">
        <f>0.00272*191/D4</f>
        <v>1.03904</v>
      </c>
      <c r="E57" s="6">
        <f>0.00272*191/E4</f>
        <v>0.86586666666666667</v>
      </c>
      <c r="F57" s="1">
        <f>0.00272*191/F4</f>
        <v>0.74217142857142859</v>
      </c>
      <c r="G57" s="1">
        <f>0.00272*191/G4</f>
        <v>0.51951999999999998</v>
      </c>
      <c r="H57" s="7">
        <f t="shared" si="1"/>
        <v>0.56952499999999995</v>
      </c>
    </row>
    <row r="58" spans="2:8" x14ac:dyDescent="0.2">
      <c r="B58" s="2">
        <f t="shared" si="2"/>
        <v>212</v>
      </c>
      <c r="C58" s="1">
        <f>0.00272*194/C4</f>
        <v>1.3191999999999999</v>
      </c>
      <c r="D58" s="6">
        <f>0.00272*194/D4</f>
        <v>1.0553600000000001</v>
      </c>
      <c r="E58" s="6">
        <f>0.00272*194/E4</f>
        <v>0.87946666666666673</v>
      </c>
      <c r="F58" s="1">
        <f>0.00272*194/F4</f>
        <v>0.75382857142857151</v>
      </c>
      <c r="G58" s="1">
        <f>0.00272*194/G4</f>
        <v>0.52768000000000004</v>
      </c>
      <c r="H58" s="7">
        <f t="shared" si="1"/>
        <v>0.57769999999999999</v>
      </c>
    </row>
    <row r="59" spans="2:8" x14ac:dyDescent="0.2">
      <c r="B59" s="2">
        <f t="shared" si="2"/>
        <v>215</v>
      </c>
      <c r="C59" s="1">
        <f>0.00272*197/C4</f>
        <v>1.3396000000000001</v>
      </c>
      <c r="D59" s="6">
        <f>0.00272*197/D4</f>
        <v>1.0716800000000002</v>
      </c>
      <c r="E59" s="6">
        <f>0.00272*197/E4</f>
        <v>0.8930666666666669</v>
      </c>
      <c r="F59" s="1">
        <f>0.00272*197/F4</f>
        <v>0.76548571428571444</v>
      </c>
      <c r="G59" s="1">
        <f>0.00272*197/G4</f>
        <v>0.53584000000000009</v>
      </c>
      <c r="H59" s="7">
        <f t="shared" si="1"/>
        <v>0.58587500000000003</v>
      </c>
    </row>
    <row r="60" spans="2:8" x14ac:dyDescent="0.2">
      <c r="B60" s="2">
        <f t="shared" si="2"/>
        <v>218</v>
      </c>
      <c r="C60" s="1">
        <f>0.00272*200/C4</f>
        <v>1.36</v>
      </c>
      <c r="D60" s="6">
        <f>0.00272*200/D4</f>
        <v>1.0880000000000001</v>
      </c>
      <c r="E60" s="6">
        <f>0.00272*200/E4</f>
        <v>0.90666666666666673</v>
      </c>
      <c r="F60" s="1">
        <f>0.00272*200/F4</f>
        <v>0.77714285714285725</v>
      </c>
      <c r="G60" s="1">
        <f>0.00272*200/G4</f>
        <v>0.54400000000000004</v>
      </c>
      <c r="H60" s="7">
        <f t="shared" si="1"/>
        <v>0.59405000000000008</v>
      </c>
    </row>
    <row r="61" spans="2:8" x14ac:dyDescent="0.2">
      <c r="B61" s="2">
        <f t="shared" si="2"/>
        <v>221</v>
      </c>
      <c r="C61" s="1">
        <f>0.00272*203/C4</f>
        <v>1.3803999999999998</v>
      </c>
      <c r="D61" s="6">
        <f>0.00272*203/D4</f>
        <v>1.10432</v>
      </c>
      <c r="E61" s="6">
        <f>0.00272*203/E4</f>
        <v>0.92026666666666668</v>
      </c>
      <c r="F61" s="1">
        <f>0.00272*203/F4</f>
        <v>0.78880000000000006</v>
      </c>
      <c r="G61" s="1">
        <f>0.00272*203/G4</f>
        <v>0.55215999999999998</v>
      </c>
      <c r="H61" s="7">
        <f t="shared" si="1"/>
        <v>0.60222500000000001</v>
      </c>
    </row>
    <row r="62" spans="2:8" x14ac:dyDescent="0.2">
      <c r="B62" s="2">
        <f t="shared" si="2"/>
        <v>224</v>
      </c>
      <c r="C62" s="1">
        <f>0.00272*206/C4</f>
        <v>1.4008</v>
      </c>
      <c r="D62" s="6">
        <f>0.00272*206/D4</f>
        <v>1.1206400000000001</v>
      </c>
      <c r="E62" s="6">
        <f>0.00272*206/E4</f>
        <v>0.93386666666666673</v>
      </c>
      <c r="F62" s="1">
        <f>0.00272*206/F4</f>
        <v>0.80045714285714298</v>
      </c>
      <c r="G62" s="1">
        <f>0.00272*206/G4</f>
        <v>0.56032000000000004</v>
      </c>
      <c r="H62" s="7">
        <f t="shared" si="1"/>
        <v>0.61039999999999994</v>
      </c>
    </row>
    <row r="63" spans="2:8" x14ac:dyDescent="0.2">
      <c r="B63" s="2">
        <f t="shared" si="2"/>
        <v>227</v>
      </c>
      <c r="C63" s="1">
        <f>0.00272*209/C4</f>
        <v>1.4212000000000002</v>
      </c>
      <c r="D63" s="6">
        <f>0.00272*209/D4</f>
        <v>1.1369600000000002</v>
      </c>
      <c r="E63" s="6">
        <f>0.00272*209/E4</f>
        <v>0.9474666666666669</v>
      </c>
      <c r="F63" s="1">
        <f>0.00272*209/F4</f>
        <v>0.8121142857142859</v>
      </c>
      <c r="G63" s="1">
        <f>0.00272*209/G4</f>
        <v>0.5684800000000001</v>
      </c>
      <c r="H63" s="7">
        <f t="shared" si="1"/>
        <v>0.6185750000000001</v>
      </c>
    </row>
    <row r="64" spans="2:8" x14ac:dyDescent="0.2">
      <c r="B64" s="2">
        <f t="shared" si="2"/>
        <v>230</v>
      </c>
      <c r="C64" s="1">
        <f>0.00272*212/C4</f>
        <v>1.4416</v>
      </c>
      <c r="D64" s="6">
        <f>0.00272*212/D4</f>
        <v>1.1532800000000001</v>
      </c>
      <c r="E64" s="6">
        <f>0.00272*212/E4</f>
        <v>0.96106666666666674</v>
      </c>
      <c r="F64" s="1">
        <f>0.00272*212/F4</f>
        <v>0.82377142857142871</v>
      </c>
      <c r="G64" s="1">
        <f>0.00272*212/G4</f>
        <v>0.57664000000000004</v>
      </c>
      <c r="H64" s="7">
        <f t="shared" si="1"/>
        <v>0.62675000000000003</v>
      </c>
    </row>
    <row r="65" spans="2:8" x14ac:dyDescent="0.2">
      <c r="B65" s="2">
        <f t="shared" ref="B65:B71" si="3">B64+3</f>
        <v>233</v>
      </c>
      <c r="C65" s="1">
        <f>0.00272*215/C4</f>
        <v>1.462</v>
      </c>
      <c r="D65" s="6">
        <f>0.00272*215/D4</f>
        <v>1.1696</v>
      </c>
      <c r="E65" s="6">
        <f>0.00272*215/E4</f>
        <v>0.97466666666666668</v>
      </c>
      <c r="F65" s="1">
        <f>0.00272*215/F4</f>
        <v>0.83542857142857141</v>
      </c>
      <c r="G65" s="1">
        <f>0.00272*215/G4</f>
        <v>0.58479999999999999</v>
      </c>
      <c r="H65" s="7">
        <f t="shared" si="1"/>
        <v>0.63492500000000007</v>
      </c>
    </row>
    <row r="66" spans="2:8" x14ac:dyDescent="0.2">
      <c r="B66" s="2">
        <f t="shared" si="3"/>
        <v>236</v>
      </c>
      <c r="C66" s="1">
        <f>0.00272*218/C4</f>
        <v>1.4823999999999999</v>
      </c>
      <c r="D66" s="6">
        <f>0.00272*218/D4</f>
        <v>1.1859200000000001</v>
      </c>
      <c r="E66" s="6">
        <f>0.00272*218/E4</f>
        <v>0.98826666666666674</v>
      </c>
      <c r="F66" s="1">
        <f>0.00272*218/F4</f>
        <v>0.84708571428571444</v>
      </c>
      <c r="G66" s="1">
        <f>0.00272*218/G4</f>
        <v>0.59296000000000004</v>
      </c>
      <c r="H66" s="7">
        <f t="shared" si="1"/>
        <v>0.6431</v>
      </c>
    </row>
    <row r="67" spans="2:8" x14ac:dyDescent="0.2">
      <c r="B67" s="2">
        <f t="shared" si="3"/>
        <v>239</v>
      </c>
      <c r="C67" s="1">
        <f>0.00272*221/C4</f>
        <v>1.5028000000000001</v>
      </c>
      <c r="D67" s="6">
        <f>0.00272*221/D4</f>
        <v>1.2022400000000002</v>
      </c>
      <c r="E67" s="6">
        <f>0.00272*221/E4</f>
        <v>1.0018666666666669</v>
      </c>
      <c r="F67" s="1">
        <f>0.00272*221/F4</f>
        <v>0.85874285714285736</v>
      </c>
      <c r="G67" s="1">
        <f>0.00272*221/G4</f>
        <v>0.6011200000000001</v>
      </c>
      <c r="H67" s="7">
        <f t="shared" si="1"/>
        <v>0.65127499999999994</v>
      </c>
    </row>
    <row r="68" spans="2:8" x14ac:dyDescent="0.2">
      <c r="B68" s="2">
        <f t="shared" si="3"/>
        <v>242</v>
      </c>
      <c r="C68" s="1">
        <f>0.00272*224/C4</f>
        <v>1.5232000000000001</v>
      </c>
      <c r="D68" s="6">
        <f>0.00272*224/D4</f>
        <v>1.2185600000000001</v>
      </c>
      <c r="E68" s="6">
        <f>0.00272*224/E4</f>
        <v>1.0154666666666667</v>
      </c>
      <c r="F68" s="1">
        <f>0.00272*224/F4</f>
        <v>0.87040000000000006</v>
      </c>
      <c r="G68" s="1">
        <f>0.00272*224/G4</f>
        <v>0.60928000000000004</v>
      </c>
      <c r="H68" s="7">
        <f t="shared" si="1"/>
        <v>0.65945000000000009</v>
      </c>
    </row>
    <row r="69" spans="2:8" x14ac:dyDescent="0.2">
      <c r="B69" s="2">
        <f t="shared" si="3"/>
        <v>245</v>
      </c>
      <c r="C69" s="1">
        <f>0.00272*227/C4</f>
        <v>1.5435999999999999</v>
      </c>
      <c r="D69" s="6">
        <f>0.00272*227/D4</f>
        <v>1.23488</v>
      </c>
      <c r="E69" s="6">
        <f>0.00272*227/E4</f>
        <v>1.0290666666666668</v>
      </c>
      <c r="F69" s="1">
        <f>0.00272*227/F4</f>
        <v>0.88205714285714287</v>
      </c>
      <c r="G69" s="1">
        <f>0.00272*227/G4</f>
        <v>0.61743999999999999</v>
      </c>
      <c r="H69" s="7">
        <f t="shared" si="1"/>
        <v>0.66762500000000002</v>
      </c>
    </row>
    <row r="70" spans="2:8" x14ac:dyDescent="0.2">
      <c r="B70" s="2">
        <f t="shared" si="3"/>
        <v>248</v>
      </c>
      <c r="C70" s="1">
        <f>0.00272*230/C4</f>
        <v>1.5640000000000001</v>
      </c>
      <c r="D70" s="6">
        <f>0.00272*230/D4</f>
        <v>1.2512000000000001</v>
      </c>
      <c r="E70" s="6">
        <f>0.00272*230/E4</f>
        <v>1.0426666666666669</v>
      </c>
      <c r="F70" s="1">
        <f>0.00272*230/F4</f>
        <v>0.89371428571428579</v>
      </c>
      <c r="G70" s="1">
        <f>0.00272*230/G4</f>
        <v>0.62560000000000004</v>
      </c>
      <c r="H70" s="7">
        <f>2.725*B70/1000</f>
        <v>0.67580000000000007</v>
      </c>
    </row>
    <row r="71" spans="2:8" x14ac:dyDescent="0.2">
      <c r="B71" s="2">
        <f t="shared" si="3"/>
        <v>251</v>
      </c>
      <c r="C71" s="1">
        <f>0.00272*233/C4</f>
        <v>1.5844000000000003</v>
      </c>
      <c r="D71" s="6">
        <f>0.00272*233/D4</f>
        <v>1.2675200000000002</v>
      </c>
      <c r="E71" s="6">
        <f>0.00272*233/E4</f>
        <v>1.0562666666666669</v>
      </c>
      <c r="F71" s="1">
        <f>0.00272*233/F4</f>
        <v>0.90537142857142883</v>
      </c>
      <c r="G71" s="1">
        <f>0.00272*233/G4</f>
        <v>0.6337600000000001</v>
      </c>
      <c r="H71" s="7">
        <f>2.725*B71/1000</f>
        <v>0.683975</v>
      </c>
    </row>
  </sheetData>
  <phoneticPr fontId="0" type="noConversion"/>
  <pageMargins left="0.87" right="0.01" top="0.03" bottom="0.1" header="0.06" footer="0.06"/>
  <pageSetup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Работни листове</vt:lpstr>
      </vt:variant>
      <vt:variant>
        <vt:i4>1</vt:i4>
      </vt:variant>
      <vt:variant>
        <vt:lpstr>Диаграми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Sheet1</vt:lpstr>
      <vt:lpstr>Chart2</vt:lpstr>
      <vt:lpstr>Sheet1!Област_печат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Rumen Yordanov</cp:lastModifiedBy>
  <cp:lastPrinted>2001-02-03T21:38:50Z</cp:lastPrinted>
  <dcterms:created xsi:type="dcterms:W3CDTF">2000-12-07T20:28:04Z</dcterms:created>
  <dcterms:modified xsi:type="dcterms:W3CDTF">2026-04-17T08:21:07Z</dcterms:modified>
</cp:coreProperties>
</file>