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Primeri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O39" i="1" l="1"/>
  <c r="O40" i="1"/>
  <c r="K21" i="1"/>
  <c r="D43" i="1"/>
  <c r="K17" i="1"/>
  <c r="K22" i="1"/>
  <c r="E38" i="1"/>
  <c r="H30" i="1"/>
  <c r="D42" i="1"/>
  <c r="D41" i="1"/>
  <c r="D40" i="1"/>
  <c r="D39" i="1"/>
  <c r="D38" i="1"/>
  <c r="N18" i="1"/>
  <c r="N20" i="1"/>
  <c r="R11" i="1"/>
  <c r="Q11" i="1"/>
  <c r="P11" i="1"/>
  <c r="O11" i="1"/>
  <c r="R9" i="1"/>
  <c r="Q9" i="1"/>
  <c r="P9" i="1"/>
  <c r="O9" i="1"/>
  <c r="N11" i="1"/>
  <c r="M11" i="1"/>
  <c r="L11" i="1"/>
  <c r="K11" i="1"/>
  <c r="N9" i="1"/>
  <c r="M9" i="1"/>
  <c r="L9" i="1"/>
  <c r="K9" i="1"/>
  <c r="J11" i="1"/>
  <c r="I11" i="1"/>
  <c r="J9" i="1"/>
  <c r="I9" i="1"/>
  <c r="H11" i="1"/>
  <c r="H9" i="1"/>
  <c r="G11" i="1"/>
  <c r="G9" i="1"/>
  <c r="G40" i="1"/>
  <c r="I40" i="1"/>
  <c r="G38" i="1"/>
  <c r="I38" i="1"/>
  <c r="E39" i="1"/>
  <c r="E40" i="1"/>
  <c r="E41" i="1"/>
  <c r="E42" i="1"/>
  <c r="E43" i="1"/>
  <c r="G41" i="1"/>
  <c r="I41" i="1"/>
  <c r="G43" i="1"/>
  <c r="I43" i="1"/>
  <c r="G42" i="1"/>
  <c r="O41" i="1"/>
  <c r="N19" i="1"/>
  <c r="K40" i="1"/>
  <c r="L41" i="1"/>
  <c r="M41" i="1"/>
  <c r="N41" i="1"/>
  <c r="L42" i="1"/>
  <c r="M42" i="1"/>
  <c r="N42" i="1"/>
  <c r="K43" i="1"/>
  <c r="L43" i="1"/>
  <c r="M43" i="1"/>
  <c r="N43" i="1"/>
  <c r="Q41" i="1"/>
  <c r="O42" i="1"/>
  <c r="L40" i="1"/>
  <c r="M40" i="1"/>
  <c r="N40" i="1"/>
  <c r="Q40" i="1"/>
  <c r="K42" i="1"/>
  <c r="I42" i="1"/>
  <c r="K41" i="1"/>
  <c r="K38" i="1"/>
  <c r="G39" i="1"/>
  <c r="O43" i="1"/>
  <c r="Q43" i="1"/>
  <c r="Q42" i="1"/>
  <c r="I39" i="1"/>
  <c r="K39" i="1"/>
  <c r="L39" i="1"/>
  <c r="M39" i="1"/>
  <c r="N39" i="1"/>
  <c r="Q39" i="1"/>
</calcChain>
</file>

<file path=xl/sharedStrings.xml><?xml version="1.0" encoding="utf-8"?>
<sst xmlns="http://schemas.openxmlformats.org/spreadsheetml/2006/main" count="80" uniqueCount="77">
  <si>
    <t>Намаление на загубите чрез компенсиране на реактивната мощност.</t>
  </si>
  <si>
    <t>Зависимост на активното съпротивление на жилата от сечението им.</t>
  </si>
  <si>
    <t>Активно</t>
  </si>
  <si>
    <t>Дадено:</t>
  </si>
  <si>
    <t>Учебен пример за компенсация на реактивна мощност.</t>
  </si>
  <si>
    <t>Захранваща кабелна линия СВТ3Х120+70</t>
  </si>
  <si>
    <t>с дължина L= 300 м.</t>
  </si>
  <si>
    <t>Да се изчисли ефекта от компенсацията на реактивната мощност с КБ.</t>
  </si>
  <si>
    <t>Годишна използваемост Т=8600 ч.</t>
  </si>
  <si>
    <t xml:space="preserve">Активният ток е </t>
  </si>
  <si>
    <t>Ia = I * cos(f)</t>
  </si>
  <si>
    <t>Реактивният ток е</t>
  </si>
  <si>
    <t>Ir = I * sin(f)</t>
  </si>
  <si>
    <t>Сравнителна таблица за ефекта от компенсацията с различен брой КБ:</t>
  </si>
  <si>
    <t>R е активното съпротивление в ом</t>
  </si>
  <si>
    <t>R = r * L</t>
  </si>
  <si>
    <t>L е дължината на линията в км  / виж таблица А/.</t>
  </si>
  <si>
    <t>Брой</t>
  </si>
  <si>
    <t>КБ</t>
  </si>
  <si>
    <t>Товар</t>
  </si>
  <si>
    <t>Общ ток</t>
  </si>
  <si>
    <t>А</t>
  </si>
  <si>
    <t>Разлика</t>
  </si>
  <si>
    <t>cos(f)</t>
  </si>
  <si>
    <t>Рз</t>
  </si>
  <si>
    <t>W</t>
  </si>
  <si>
    <t>Годишен</t>
  </si>
  <si>
    <t>Ia</t>
  </si>
  <si>
    <t>Ir</t>
  </si>
  <si>
    <t>ефект,</t>
  </si>
  <si>
    <t>KWH</t>
  </si>
  <si>
    <t>лв.</t>
  </si>
  <si>
    <t>Цена на</t>
  </si>
  <si>
    <t>КБ,лв</t>
  </si>
  <si>
    <t>Изплащане,</t>
  </si>
  <si>
    <t>месеци</t>
  </si>
  <si>
    <t>ИЗВОДИ:</t>
  </si>
  <si>
    <t>защото снижаваме и загубите от трансформация.</t>
  </si>
  <si>
    <t>Акт.</t>
  </si>
  <si>
    <t>Реакт.</t>
  </si>
  <si>
    <t>Токът на 1 бр. КБ с мощност 10 KVAR e (-15 A).</t>
  </si>
  <si>
    <t>съпротивление</t>
  </si>
  <si>
    <t xml:space="preserve">Рз е разликата в загубите на акт.мощност от преноса </t>
  </si>
  <si>
    <t>В случая R = r * L =</t>
  </si>
  <si>
    <t>OM</t>
  </si>
  <si>
    <t>Пълната мощност е S=1.73*U*I=1.73*0.4*150=</t>
  </si>
  <si>
    <t>KVA</t>
  </si>
  <si>
    <t>Активната мощност е Р=1.73*U*I*cos(f)=1.73*0.4*150*0.86=</t>
  </si>
  <si>
    <t>KW</t>
  </si>
  <si>
    <t>Реактивната мощност е Q=1.73*U*I*sin(F)=1.73*0.4*150*0.51=</t>
  </si>
  <si>
    <t>KVAR</t>
  </si>
  <si>
    <t xml:space="preserve">Ia = </t>
  </si>
  <si>
    <t>A</t>
  </si>
  <si>
    <t xml:space="preserve">Ir = </t>
  </si>
  <si>
    <t>ВЪВЕЖДАМЕ:</t>
  </si>
  <si>
    <t>U,KV</t>
  </si>
  <si>
    <t>sin(f)</t>
  </si>
  <si>
    <t>Сечение на жилата, мм2</t>
  </si>
  <si>
    <t>Си, мед ,ом/км</t>
  </si>
  <si>
    <t>Al, алуминий, ом/км</t>
  </si>
  <si>
    <t>Замерен товар 150 А; соs(f)=0.86; Uн=0.4KV</t>
  </si>
  <si>
    <t>I, A</t>
  </si>
  <si>
    <t>r, ом/км</t>
  </si>
  <si>
    <t>L, км</t>
  </si>
  <si>
    <t>T, хч</t>
  </si>
  <si>
    <t>Рз = 3*R*(I1*I1-I2*I2), където:</t>
  </si>
  <si>
    <t>на реакт. енергия във W</t>
  </si>
  <si>
    <t>I1 e общ ток преди компенсацията; I2 е общ ток след комп. в А.</t>
  </si>
  <si>
    <t>, където r е активното съпротивление в зависимост от сечението  в ом/км</t>
  </si>
  <si>
    <t>1. С нарастването на броя на монтираните КБ ефективността намалява от 5 на 10 месеца.</t>
  </si>
  <si>
    <t>2. Най-голям ефект се постига при измерване на ел. енергията на СН,</t>
  </si>
  <si>
    <t>3. За бързата възвращаемост влияе: дължината на линията, сечението, годишната използваемост,</t>
  </si>
  <si>
    <t>естествения соs(f), материала на провода-алуминий или мед, мощността на товара.</t>
  </si>
  <si>
    <t xml:space="preserve">4. При не натоварени ел. двигатели може да се повиши естествения соs(f) като се подмени </t>
  </si>
  <si>
    <t>ел. двигателя или се превключи от триъгълник в звезда.</t>
  </si>
  <si>
    <t>5. Колкото по-близо компенсираме до АСД, толкова ефекта е по-голям.</t>
  </si>
  <si>
    <t>Идея - да се монтират КБ в клемната кутия на АСД; да се монтира КБ в шахтата на 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</si>
</sst>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* #,##0.00\ &quot;лв&quot;_-;\-* #,##0.00\ &quot;лв&quot;_-;_-* &quot;-&quot;??\ &quot;лв&quot;_-;_-@_-"/>
    <numFmt numFmtId="177" formatCode="0.000"/>
  </numFmts>
  <fonts count="13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u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1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1" fontId="7" fillId="0" borderId="5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3</xdr:col>
      <xdr:colOff>19050</xdr:colOff>
      <xdr:row>56</xdr:row>
      <xdr:rowOff>142875</xdr:rowOff>
    </xdr:to>
    <xdr:sp macro="" textlink="">
      <xdr:nvSpPr>
        <xdr:cNvPr id="1029" name="AutoShape 1" descr="Кондензаторни батерии от ETI | Rittbul"/>
        <xdr:cNvSpPr>
          <a:spLocks noChangeAspect="1" noChangeArrowheads="1"/>
        </xdr:cNvSpPr>
      </xdr:nvSpPr>
      <xdr:spPr bwMode="auto">
        <a:xfrm>
          <a:off x="581025" y="9086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</xdr:colOff>
      <xdr:row>54</xdr:row>
      <xdr:rowOff>38100</xdr:rowOff>
    </xdr:from>
    <xdr:to>
      <xdr:col>15</xdr:col>
      <xdr:colOff>28575</xdr:colOff>
      <xdr:row>69</xdr:row>
      <xdr:rowOff>66675</xdr:rowOff>
    </xdr:to>
    <xdr:pic>
      <xdr:nvPicPr>
        <xdr:cNvPr id="1030" name="Picture 2" descr="Кондензаторни батерии от ETI | Rittb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963025"/>
          <a:ext cx="4724400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topLeftCell="A55" zoomScale="145" zoomScaleNormal="145" workbookViewId="0">
      <selection activeCell="N35" sqref="N35"/>
    </sheetView>
  </sheetViews>
  <sheetFormatPr defaultColWidth="4.28515625" defaultRowHeight="11.25" x14ac:dyDescent="0.2"/>
  <cols>
    <col min="1" max="1" width="4.5703125" style="7" customWidth="1"/>
    <col min="2" max="2" width="4.140625" style="11" customWidth="1"/>
    <col min="3" max="3" width="4.28515625" style="7" customWidth="1"/>
    <col min="4" max="4" width="5.5703125" style="7" customWidth="1"/>
    <col min="5" max="5" width="4.7109375" style="7" customWidth="1"/>
    <col min="6" max="6" width="0.42578125" style="7" customWidth="1"/>
    <col min="7" max="11" width="5.7109375" style="7" customWidth="1"/>
    <col min="12" max="12" width="7" style="7" customWidth="1"/>
    <col min="13" max="15" width="5.7109375" style="7" customWidth="1"/>
    <col min="16" max="16" width="8.7109375" style="7" customWidth="1"/>
    <col min="17" max="18" width="5.7109375" style="7" customWidth="1"/>
    <col min="19" max="20" width="4.28515625" style="7" customWidth="1"/>
    <col min="21" max="21" width="4.28515625" style="10" customWidth="1"/>
    <col min="22" max="16384" width="4.28515625" style="7"/>
  </cols>
  <sheetData>
    <row r="1" spans="1:21" ht="18" x14ac:dyDescent="0.25">
      <c r="B1" s="8" t="s">
        <v>0</v>
      </c>
      <c r="F1" s="9"/>
    </row>
    <row r="2" spans="1:21" s="11" customFormat="1" ht="7.15" customHeight="1" x14ac:dyDescent="0.2">
      <c r="C2" s="12"/>
      <c r="F2" s="13"/>
      <c r="U2" s="14"/>
    </row>
    <row r="3" spans="1:21" ht="15.75" x14ac:dyDescent="0.25">
      <c r="A3" s="41">
        <v>1</v>
      </c>
      <c r="B3" s="38" t="s">
        <v>1</v>
      </c>
      <c r="Q3" s="69"/>
    </row>
    <row r="4" spans="1:21" ht="7.15" customHeight="1" x14ac:dyDescent="0.2"/>
    <row r="5" spans="1:21" ht="15.75" x14ac:dyDescent="0.25">
      <c r="A5" s="24" t="s">
        <v>57</v>
      </c>
      <c r="B5" s="17"/>
      <c r="C5" s="17"/>
      <c r="D5" s="17"/>
      <c r="E5" s="59"/>
      <c r="F5" s="17"/>
      <c r="G5" s="4">
        <v>6</v>
      </c>
      <c r="H5" s="4">
        <v>10</v>
      </c>
      <c r="I5" s="4">
        <v>16</v>
      </c>
      <c r="J5" s="4">
        <v>25</v>
      </c>
      <c r="K5" s="4">
        <v>35</v>
      </c>
      <c r="L5" s="4">
        <v>50</v>
      </c>
      <c r="M5" s="4">
        <v>70</v>
      </c>
      <c r="N5" s="4">
        <v>95</v>
      </c>
      <c r="O5" s="4">
        <v>120</v>
      </c>
      <c r="P5" s="4">
        <v>150</v>
      </c>
      <c r="Q5" s="4">
        <v>185</v>
      </c>
      <c r="R5" s="4">
        <v>240</v>
      </c>
    </row>
    <row r="6" spans="1:21" ht="15" x14ac:dyDescent="0.2">
      <c r="A6" s="62"/>
      <c r="B6" s="26"/>
      <c r="C6" s="26"/>
      <c r="D6" s="26"/>
      <c r="E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1" ht="15" x14ac:dyDescent="0.2">
      <c r="A7" s="61" t="s">
        <v>2</v>
      </c>
      <c r="B7" s="7"/>
      <c r="F7" s="2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1" ht="15" x14ac:dyDescent="0.2">
      <c r="A8" s="22" t="s">
        <v>41</v>
      </c>
      <c r="B8" s="6"/>
      <c r="C8" s="6"/>
      <c r="D8" s="18"/>
      <c r="E8" s="26"/>
      <c r="F8" s="2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1" ht="15" x14ac:dyDescent="0.2">
      <c r="A9" s="60" t="s">
        <v>58</v>
      </c>
      <c r="B9" s="54"/>
      <c r="C9" s="19"/>
      <c r="D9" s="19"/>
      <c r="E9" s="19"/>
      <c r="F9" s="17"/>
      <c r="G9" s="2">
        <f t="shared" ref="G9:R9" si="0">18.47/G5</f>
        <v>3.0783333333333331</v>
      </c>
      <c r="H9" s="2">
        <f t="shared" si="0"/>
        <v>1.847</v>
      </c>
      <c r="I9" s="2">
        <f t="shared" si="0"/>
        <v>1.1543749999999999</v>
      </c>
      <c r="J9" s="2">
        <f t="shared" si="0"/>
        <v>0.7387999999999999</v>
      </c>
      <c r="K9" s="2">
        <f t="shared" si="0"/>
        <v>0.52771428571428569</v>
      </c>
      <c r="L9" s="2">
        <f t="shared" si="0"/>
        <v>0.36939999999999995</v>
      </c>
      <c r="M9" s="2">
        <f t="shared" si="0"/>
        <v>0.26385714285714285</v>
      </c>
      <c r="N9" s="2">
        <f t="shared" si="0"/>
        <v>0.19442105263157894</v>
      </c>
      <c r="O9" s="2">
        <f t="shared" si="0"/>
        <v>0.15391666666666665</v>
      </c>
      <c r="P9" s="2">
        <f t="shared" si="0"/>
        <v>0.12313333333333333</v>
      </c>
      <c r="Q9" s="2">
        <f t="shared" si="0"/>
        <v>9.9837837837837826E-2</v>
      </c>
      <c r="R9" s="2">
        <f t="shared" si="0"/>
        <v>7.6958333333333323E-2</v>
      </c>
    </row>
    <row r="10" spans="1:21" ht="15" x14ac:dyDescent="0.2">
      <c r="A10" s="63"/>
      <c r="B10" s="17"/>
      <c r="C10" s="17"/>
      <c r="D10" s="17"/>
      <c r="E10" s="5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1" ht="15" x14ac:dyDescent="0.2">
      <c r="A11" s="46" t="s">
        <v>59</v>
      </c>
      <c r="B11" s="26"/>
      <c r="C11" s="26"/>
      <c r="D11" s="26"/>
      <c r="E11" s="26"/>
      <c r="F11" s="17"/>
      <c r="G11" s="3">
        <f t="shared" ref="G11:R11" si="1">31.12/G5</f>
        <v>5.1866666666666665</v>
      </c>
      <c r="H11" s="3">
        <f t="shared" si="1"/>
        <v>3.1120000000000001</v>
      </c>
      <c r="I11" s="3">
        <f t="shared" si="1"/>
        <v>1.9450000000000001</v>
      </c>
      <c r="J11" s="3">
        <f t="shared" si="1"/>
        <v>1.2448000000000001</v>
      </c>
      <c r="K11" s="3">
        <f t="shared" si="1"/>
        <v>0.88914285714285712</v>
      </c>
      <c r="L11" s="3">
        <f t="shared" si="1"/>
        <v>0.62240000000000006</v>
      </c>
      <c r="M11" s="3">
        <f t="shared" si="1"/>
        <v>0.44457142857142856</v>
      </c>
      <c r="N11" s="3">
        <f t="shared" si="1"/>
        <v>0.32757894736842108</v>
      </c>
      <c r="O11" s="3">
        <f t="shared" si="1"/>
        <v>0.25933333333333336</v>
      </c>
      <c r="P11" s="3">
        <f t="shared" si="1"/>
        <v>0.20746666666666666</v>
      </c>
      <c r="Q11" s="3">
        <f t="shared" si="1"/>
        <v>0.16821621621621621</v>
      </c>
      <c r="R11" s="3">
        <f t="shared" si="1"/>
        <v>0.12966666666666668</v>
      </c>
    </row>
    <row r="13" spans="1:21" s="15" customFormat="1" ht="15.75" x14ac:dyDescent="0.25">
      <c r="A13" s="41">
        <v>2</v>
      </c>
      <c r="B13" s="38" t="s">
        <v>4</v>
      </c>
      <c r="U13" s="16"/>
    </row>
    <row r="14" spans="1:21" s="23" customFormat="1" ht="12.75" x14ac:dyDescent="0.2">
      <c r="B14" s="23" t="s">
        <v>3</v>
      </c>
      <c r="D14" s="23" t="s">
        <v>5</v>
      </c>
      <c r="L14" s="23" t="s">
        <v>6</v>
      </c>
      <c r="U14" s="28"/>
    </row>
    <row r="15" spans="1:21" s="23" customFormat="1" ht="12.75" x14ac:dyDescent="0.2">
      <c r="D15" s="23" t="s">
        <v>60</v>
      </c>
      <c r="M15" s="23" t="s">
        <v>8</v>
      </c>
      <c r="U15" s="28"/>
    </row>
    <row r="16" spans="1:21" s="23" customFormat="1" ht="12.75" x14ac:dyDescent="0.2">
      <c r="B16" s="23" t="s">
        <v>7</v>
      </c>
      <c r="O16" s="39" t="s">
        <v>54</v>
      </c>
      <c r="U16" s="28"/>
    </row>
    <row r="17" spans="1:21" s="29" customFormat="1" ht="12.75" x14ac:dyDescent="0.2">
      <c r="A17" s="64"/>
      <c r="B17" s="65" t="s">
        <v>55</v>
      </c>
      <c r="C17" s="53">
        <v>0.4</v>
      </c>
      <c r="D17" s="66" t="s">
        <v>23</v>
      </c>
      <c r="E17" s="50">
        <v>0.86</v>
      </c>
      <c r="F17" s="32"/>
      <c r="G17" s="32"/>
      <c r="H17" s="67" t="s">
        <v>61</v>
      </c>
      <c r="I17" s="50">
        <v>150</v>
      </c>
      <c r="J17" s="67" t="s">
        <v>56</v>
      </c>
      <c r="K17" s="49">
        <f>SQRT(1-E17*E17)</f>
        <v>0.51029403288692299</v>
      </c>
      <c r="L17" s="68" t="s">
        <v>62</v>
      </c>
      <c r="M17" s="51">
        <v>0.15</v>
      </c>
      <c r="N17" s="68" t="s">
        <v>63</v>
      </c>
      <c r="O17" s="51">
        <v>0.3</v>
      </c>
      <c r="P17" s="68" t="s">
        <v>64</v>
      </c>
      <c r="Q17" s="52">
        <v>8.6</v>
      </c>
      <c r="U17" s="31"/>
    </row>
    <row r="18" spans="1:21" s="23" customFormat="1" ht="12.75" x14ac:dyDescent="0.2">
      <c r="B18" s="46" t="s">
        <v>45</v>
      </c>
      <c r="C18" s="47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5">
        <f>1.73*C17*I17</f>
        <v>103.80000000000001</v>
      </c>
      <c r="O18" s="44" t="s">
        <v>46</v>
      </c>
      <c r="U18" s="28"/>
    </row>
    <row r="19" spans="1:21" s="23" customFormat="1" ht="12.75" x14ac:dyDescent="0.2">
      <c r="B19" s="21" t="s">
        <v>47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>
        <f>N18*E17</f>
        <v>89.268000000000015</v>
      </c>
      <c r="O19" s="57" t="s">
        <v>48</v>
      </c>
      <c r="U19" s="28"/>
    </row>
    <row r="20" spans="1:21" s="23" customFormat="1" ht="12.75" x14ac:dyDescent="0.2">
      <c r="B20" s="24" t="s">
        <v>49</v>
      </c>
      <c r="C20" s="43"/>
      <c r="D20" s="43"/>
      <c r="E20" s="43"/>
      <c r="F20" s="43"/>
      <c r="G20" s="58"/>
      <c r="H20" s="43"/>
      <c r="I20" s="43"/>
      <c r="J20" s="43"/>
      <c r="K20" s="43"/>
      <c r="L20" s="43"/>
      <c r="M20" s="43"/>
      <c r="N20" s="45">
        <f>N18*K17</f>
        <v>52.968520613662612</v>
      </c>
      <c r="O20" s="44" t="s">
        <v>50</v>
      </c>
      <c r="U20" s="28"/>
    </row>
    <row r="21" spans="1:21" s="23" customFormat="1" ht="12.75" x14ac:dyDescent="0.2">
      <c r="B21" s="24" t="s">
        <v>9</v>
      </c>
      <c r="C21" s="43"/>
      <c r="D21" s="43"/>
      <c r="E21" s="43"/>
      <c r="F21" s="43"/>
      <c r="G21" s="43" t="s">
        <v>10</v>
      </c>
      <c r="H21" s="43"/>
      <c r="I21" s="44"/>
      <c r="J21" s="46" t="s">
        <v>51</v>
      </c>
      <c r="K21" s="47">
        <f>I17*E17</f>
        <v>129</v>
      </c>
      <c r="L21" s="48" t="s">
        <v>52</v>
      </c>
      <c r="U21" s="28"/>
    </row>
    <row r="22" spans="1:21" s="23" customFormat="1" ht="12.75" x14ac:dyDescent="0.2">
      <c r="B22" s="24" t="s">
        <v>11</v>
      </c>
      <c r="C22" s="43"/>
      <c r="D22" s="43"/>
      <c r="E22" s="43"/>
      <c r="F22" s="43"/>
      <c r="G22" s="43" t="s">
        <v>12</v>
      </c>
      <c r="H22" s="43"/>
      <c r="I22" s="44"/>
      <c r="J22" s="24" t="s">
        <v>53</v>
      </c>
      <c r="K22" s="45">
        <f>I17*K17</f>
        <v>76.544104933038454</v>
      </c>
      <c r="L22" s="44" t="s">
        <v>52</v>
      </c>
      <c r="U22" s="28"/>
    </row>
    <row r="23" spans="1:21" s="23" customFormat="1" ht="12.75" x14ac:dyDescent="0.2">
      <c r="U23" s="28"/>
    </row>
    <row r="24" spans="1:21" s="23" customFormat="1" ht="12.75" x14ac:dyDescent="0.2">
      <c r="B24" s="23" t="s">
        <v>65</v>
      </c>
      <c r="I24" s="23" t="s">
        <v>42</v>
      </c>
      <c r="U24" s="28"/>
    </row>
    <row r="25" spans="1:21" s="23" customFormat="1" ht="12.75" x14ac:dyDescent="0.2">
      <c r="I25" s="23" t="s">
        <v>66</v>
      </c>
      <c r="U25" s="28"/>
    </row>
    <row r="26" spans="1:21" s="23" customFormat="1" ht="12.75" x14ac:dyDescent="0.2">
      <c r="I26" s="23" t="s">
        <v>14</v>
      </c>
      <c r="U26" s="28"/>
    </row>
    <row r="27" spans="1:21" s="23" customFormat="1" ht="12.75" x14ac:dyDescent="0.2">
      <c r="I27" s="23" t="s">
        <v>67</v>
      </c>
      <c r="U27" s="28"/>
    </row>
    <row r="28" spans="1:21" s="23" customFormat="1" ht="12.75" x14ac:dyDescent="0.2">
      <c r="B28" s="23" t="s">
        <v>15</v>
      </c>
      <c r="D28" s="23" t="s">
        <v>68</v>
      </c>
      <c r="U28" s="28"/>
    </row>
    <row r="29" spans="1:21" s="23" customFormat="1" ht="12.75" x14ac:dyDescent="0.2">
      <c r="D29" s="23" t="s">
        <v>16</v>
      </c>
      <c r="U29" s="28"/>
    </row>
    <row r="30" spans="1:21" s="23" customFormat="1" ht="12.75" x14ac:dyDescent="0.2">
      <c r="B30" s="23" t="s">
        <v>43</v>
      </c>
      <c r="H30" s="42">
        <f>M17*O17</f>
        <v>4.4999999999999998E-2</v>
      </c>
      <c r="I30" s="23" t="s">
        <v>44</v>
      </c>
      <c r="U30" s="28"/>
    </row>
    <row r="31" spans="1:21" s="23" customFormat="1" ht="12.75" x14ac:dyDescent="0.2">
      <c r="U31" s="28"/>
    </row>
    <row r="32" spans="1:21" s="23" customFormat="1" ht="12.75" x14ac:dyDescent="0.2">
      <c r="B32" s="23" t="s">
        <v>13</v>
      </c>
      <c r="U32" s="28"/>
    </row>
    <row r="33" spans="1:21" s="23" customFormat="1" ht="12.75" x14ac:dyDescent="0.2">
      <c r="B33" s="23" t="s">
        <v>40</v>
      </c>
      <c r="U33" s="28"/>
    </row>
    <row r="34" spans="1:21" s="23" customFormat="1" ht="12.75" x14ac:dyDescent="0.2">
      <c r="U34" s="28"/>
    </row>
    <row r="35" spans="1:21" s="23" customFormat="1" ht="12.75" x14ac:dyDescent="0.2">
      <c r="B35" s="5" t="s">
        <v>17</v>
      </c>
      <c r="C35" s="5"/>
      <c r="D35" s="5" t="s">
        <v>19</v>
      </c>
      <c r="E35" s="5"/>
      <c r="F35" s="5"/>
      <c r="G35" s="5" t="s">
        <v>20</v>
      </c>
      <c r="H35" s="5"/>
      <c r="I35" s="5" t="s">
        <v>22</v>
      </c>
      <c r="J35" s="5"/>
      <c r="K35" s="5" t="s">
        <v>23</v>
      </c>
      <c r="L35" s="5" t="s">
        <v>24</v>
      </c>
      <c r="M35" s="5" t="s">
        <v>26</v>
      </c>
      <c r="N35" s="5"/>
      <c r="O35" s="5" t="s">
        <v>32</v>
      </c>
      <c r="P35" s="5"/>
      <c r="Q35" s="5" t="s">
        <v>34</v>
      </c>
      <c r="R35" s="5"/>
      <c r="U35" s="28"/>
    </row>
    <row r="36" spans="1:21" s="23" customFormat="1" ht="12.75" x14ac:dyDescent="0.2">
      <c r="B36" s="5" t="s">
        <v>18</v>
      </c>
      <c r="C36" s="5"/>
      <c r="D36" s="36" t="s">
        <v>38</v>
      </c>
      <c r="E36" s="36" t="s">
        <v>39</v>
      </c>
      <c r="F36" s="5"/>
      <c r="G36" s="32" t="s">
        <v>21</v>
      </c>
      <c r="H36" s="32"/>
      <c r="I36" s="32" t="s">
        <v>21</v>
      </c>
      <c r="J36" s="32"/>
      <c r="K36" s="32"/>
      <c r="L36" s="32" t="s">
        <v>25</v>
      </c>
      <c r="M36" s="5" t="s">
        <v>29</v>
      </c>
      <c r="N36" s="5"/>
      <c r="O36" s="5" t="s">
        <v>33</v>
      </c>
      <c r="P36" s="5"/>
      <c r="Q36" s="5" t="s">
        <v>35</v>
      </c>
      <c r="R36" s="5"/>
      <c r="U36" s="28"/>
    </row>
    <row r="37" spans="1:21" s="23" customFormat="1" ht="12.75" x14ac:dyDescent="0.2">
      <c r="B37" s="5"/>
      <c r="C37" s="5"/>
      <c r="D37" s="32" t="s">
        <v>27</v>
      </c>
      <c r="E37" s="32" t="s">
        <v>28</v>
      </c>
      <c r="F37" s="5"/>
      <c r="G37" s="5"/>
      <c r="H37" s="5"/>
      <c r="I37" s="5"/>
      <c r="J37" s="5"/>
      <c r="K37" s="5"/>
      <c r="L37" s="5"/>
      <c r="M37" s="33" t="s">
        <v>30</v>
      </c>
      <c r="N37" s="33" t="s">
        <v>31</v>
      </c>
      <c r="O37" s="33"/>
      <c r="P37" s="33"/>
      <c r="Q37" s="33"/>
      <c r="R37" s="5"/>
      <c r="U37" s="28"/>
    </row>
    <row r="38" spans="1:21" s="23" customFormat="1" ht="12.75" x14ac:dyDescent="0.2">
      <c r="B38" s="32">
        <v>0</v>
      </c>
      <c r="C38" s="32"/>
      <c r="D38" s="32">
        <f>K21</f>
        <v>129</v>
      </c>
      <c r="E38" s="34">
        <f>K22</f>
        <v>76.544104933038454</v>
      </c>
      <c r="F38" s="32"/>
      <c r="G38" s="34">
        <f t="shared" ref="G38:G43" si="2">SQRT(D38*D38+E38*E38)</f>
        <v>150</v>
      </c>
      <c r="H38" s="32"/>
      <c r="I38" s="34">
        <f t="shared" ref="I38:I43" si="3">G38-150</f>
        <v>0</v>
      </c>
      <c r="J38" s="32"/>
      <c r="K38" s="35">
        <f t="shared" ref="K38:K43" si="4">D38/G38</f>
        <v>0.86</v>
      </c>
      <c r="L38" s="34">
        <v>0</v>
      </c>
      <c r="M38" s="32">
        <v>0</v>
      </c>
      <c r="N38" s="32">
        <v>0</v>
      </c>
      <c r="O38" s="32">
        <v>0</v>
      </c>
      <c r="P38" s="32"/>
      <c r="Q38" s="32">
        <v>0</v>
      </c>
      <c r="R38" s="5"/>
      <c r="U38" s="28"/>
    </row>
    <row r="39" spans="1:21" s="23" customFormat="1" ht="12.75" x14ac:dyDescent="0.2">
      <c r="B39" s="32">
        <v>1</v>
      </c>
      <c r="C39" s="32"/>
      <c r="D39" s="32">
        <f>K21</f>
        <v>129</v>
      </c>
      <c r="E39" s="32">
        <f>E38-15</f>
        <v>61.544104933038454</v>
      </c>
      <c r="F39" s="32"/>
      <c r="G39" s="34">
        <f t="shared" si="2"/>
        <v>142.92892237755396</v>
      </c>
      <c r="H39" s="32"/>
      <c r="I39" s="34">
        <f t="shared" si="3"/>
        <v>-7.0710776224460403</v>
      </c>
      <c r="J39" s="32"/>
      <c r="K39" s="35">
        <f t="shared" si="4"/>
        <v>0.90254650951079018</v>
      </c>
      <c r="L39" s="34">
        <f>3*H30*(150*150-G39*G39)</f>
        <v>279.62862497880604</v>
      </c>
      <c r="M39" s="32">
        <f>L39*Q17</f>
        <v>2404.806174817732</v>
      </c>
      <c r="N39" s="34">
        <f>M39/10</f>
        <v>240.48061748177321</v>
      </c>
      <c r="O39" s="32">
        <f>O38+110</f>
        <v>110</v>
      </c>
      <c r="P39" s="32"/>
      <c r="Q39" s="34">
        <f>O39*12/N39</f>
        <v>5.4890078619331844</v>
      </c>
      <c r="R39" s="5"/>
      <c r="U39" s="28"/>
    </row>
    <row r="40" spans="1:21" s="23" customFormat="1" ht="12.75" x14ac:dyDescent="0.2">
      <c r="B40" s="32">
        <v>2</v>
      </c>
      <c r="C40" s="32"/>
      <c r="D40" s="32">
        <f>K21</f>
        <v>129</v>
      </c>
      <c r="E40" s="32">
        <f>E39-15</f>
        <v>46.544104933038454</v>
      </c>
      <c r="F40" s="32"/>
      <c r="G40" s="34">
        <f t="shared" si="2"/>
        <v>137.13990558556506</v>
      </c>
      <c r="H40" s="32"/>
      <c r="I40" s="34">
        <f t="shared" si="3"/>
        <v>-12.86009441443494</v>
      </c>
      <c r="J40" s="32"/>
      <c r="K40" s="35">
        <f t="shared" si="4"/>
        <v>0.94064524435240793</v>
      </c>
      <c r="L40" s="34">
        <f>3*H30*(150*150-G40*G40)</f>
        <v>498.50724995761055</v>
      </c>
      <c r="M40" s="32">
        <f>L40*Q17</f>
        <v>4287.1623496354505</v>
      </c>
      <c r="N40" s="34">
        <f>M40/10</f>
        <v>428.71623496354505</v>
      </c>
      <c r="O40" s="32">
        <f>O39+110</f>
        <v>220</v>
      </c>
      <c r="P40" s="32"/>
      <c r="Q40" s="34">
        <f>O40*12/N40</f>
        <v>6.1579193524697908</v>
      </c>
      <c r="R40" s="5"/>
      <c r="U40" s="28"/>
    </row>
    <row r="41" spans="1:21" s="23" customFormat="1" ht="12.75" x14ac:dyDescent="0.2">
      <c r="B41" s="32">
        <v>3</v>
      </c>
      <c r="C41" s="32"/>
      <c r="D41" s="32">
        <f>K21</f>
        <v>129</v>
      </c>
      <c r="E41" s="32">
        <f>E40-15</f>
        <v>31.544104933038454</v>
      </c>
      <c r="F41" s="32"/>
      <c r="G41" s="34">
        <f t="shared" si="2"/>
        <v>132.80071745298119</v>
      </c>
      <c r="H41" s="32"/>
      <c r="I41" s="34">
        <f t="shared" si="3"/>
        <v>-17.199282547018811</v>
      </c>
      <c r="J41" s="32"/>
      <c r="K41" s="35">
        <f t="shared" si="4"/>
        <v>0.97138029427945782</v>
      </c>
      <c r="L41" s="34">
        <f>3*H30*(150*150-G41*G41)</f>
        <v>656.6358749364166</v>
      </c>
      <c r="M41" s="32">
        <f>L41*Q17</f>
        <v>5647.0685244531824</v>
      </c>
      <c r="N41" s="34">
        <f>M41/10</f>
        <v>564.70685244531819</v>
      </c>
      <c r="O41" s="32">
        <f>O40+110</f>
        <v>330</v>
      </c>
      <c r="P41" s="32"/>
      <c r="Q41" s="34">
        <f>O41*12/N41</f>
        <v>7.0124879534438724</v>
      </c>
      <c r="R41" s="5"/>
      <c r="U41" s="28"/>
    </row>
    <row r="42" spans="1:21" s="23" customFormat="1" ht="12.75" x14ac:dyDescent="0.2">
      <c r="B42" s="32">
        <v>4</v>
      </c>
      <c r="C42" s="32"/>
      <c r="D42" s="32">
        <f>K21</f>
        <v>129</v>
      </c>
      <c r="E42" s="32">
        <f>E41-15</f>
        <v>16.544104933038454</v>
      </c>
      <c r="F42" s="32"/>
      <c r="G42" s="34">
        <f t="shared" si="2"/>
        <v>130.0565546523334</v>
      </c>
      <c r="H42" s="32"/>
      <c r="I42" s="34">
        <f t="shared" si="3"/>
        <v>-19.943445347666596</v>
      </c>
      <c r="J42" s="32"/>
      <c r="K42" s="35">
        <f t="shared" si="4"/>
        <v>0.9918761906682998</v>
      </c>
      <c r="L42" s="34">
        <f>3*H30*(150*150-G42*G42)</f>
        <v>754.01449991522304</v>
      </c>
      <c r="M42" s="32">
        <f>L42*Q17</f>
        <v>6484.5246992709181</v>
      </c>
      <c r="N42" s="34">
        <f>M42/10</f>
        <v>648.45246992709178</v>
      </c>
      <c r="O42" s="32">
        <f>O41+110</f>
        <v>440</v>
      </c>
      <c r="P42" s="32"/>
      <c r="Q42" s="34">
        <f>O42*12/N42</f>
        <v>8.1424626242747635</v>
      </c>
      <c r="R42" s="5"/>
      <c r="U42" s="28"/>
    </row>
    <row r="43" spans="1:21" s="29" customFormat="1" ht="12.75" x14ac:dyDescent="0.2">
      <c r="B43" s="32">
        <v>5</v>
      </c>
      <c r="C43" s="32"/>
      <c r="D43" s="32">
        <f>K21</f>
        <v>129</v>
      </c>
      <c r="E43" s="34">
        <f>E42-15</f>
        <v>1.5441049330384544</v>
      </c>
      <c r="F43" s="32"/>
      <c r="G43" s="34">
        <f t="shared" si="2"/>
        <v>129.00924098700926</v>
      </c>
      <c r="H43" s="32"/>
      <c r="I43" s="34">
        <f t="shared" si="3"/>
        <v>-20.990759012990736</v>
      </c>
      <c r="J43" s="32"/>
      <c r="K43" s="35">
        <f t="shared" si="4"/>
        <v>0.99992836957307429</v>
      </c>
      <c r="L43" s="34">
        <f>3*H30*(150*150-G43*G43)</f>
        <v>790.64312489402903</v>
      </c>
      <c r="M43" s="32">
        <f>L43*Q17</f>
        <v>6799.5308740886494</v>
      </c>
      <c r="N43" s="34">
        <f>M43/10</f>
        <v>679.95308740886492</v>
      </c>
      <c r="O43" s="32">
        <f>O42+110</f>
        <v>550</v>
      </c>
      <c r="P43" s="32"/>
      <c r="Q43" s="34">
        <f>O43*12/N43</f>
        <v>9.7065519992724614</v>
      </c>
      <c r="R43" s="32"/>
      <c r="U43" s="31"/>
    </row>
    <row r="44" spans="1:21" s="29" customFormat="1" ht="12.75" x14ac:dyDescent="0.2">
      <c r="G44" s="30"/>
      <c r="I44" s="30"/>
      <c r="K44" s="31"/>
      <c r="L44" s="30"/>
      <c r="N44" s="30"/>
      <c r="Q44" s="30"/>
      <c r="U44" s="31"/>
    </row>
    <row r="45" spans="1:21" s="23" customFormat="1" ht="12.75" x14ac:dyDescent="0.2">
      <c r="A45" s="40">
        <v>3</v>
      </c>
      <c r="B45" s="39" t="s">
        <v>36</v>
      </c>
      <c r="U45" s="28"/>
    </row>
    <row r="46" spans="1:21" s="23" customFormat="1" ht="12.75" x14ac:dyDescent="0.2">
      <c r="B46" s="23" t="s">
        <v>69</v>
      </c>
      <c r="U46" s="28"/>
    </row>
    <row r="47" spans="1:21" s="23" customFormat="1" ht="12.75" x14ac:dyDescent="0.2">
      <c r="B47" s="23" t="s">
        <v>70</v>
      </c>
      <c r="U47" s="28"/>
    </row>
    <row r="48" spans="1:21" s="23" customFormat="1" ht="12.75" x14ac:dyDescent="0.2">
      <c r="B48" s="23" t="s">
        <v>37</v>
      </c>
      <c r="U48" s="28"/>
    </row>
    <row r="49" spans="2:21" s="23" customFormat="1" ht="12.75" x14ac:dyDescent="0.2">
      <c r="B49" s="23" t="s">
        <v>71</v>
      </c>
      <c r="U49" s="28"/>
    </row>
    <row r="50" spans="2:21" s="23" customFormat="1" ht="12.75" x14ac:dyDescent="0.2">
      <c r="B50" s="23" t="s">
        <v>72</v>
      </c>
      <c r="U50" s="28"/>
    </row>
    <row r="51" spans="2:21" s="23" customFormat="1" ht="12.75" x14ac:dyDescent="0.2">
      <c r="B51" s="23" t="s">
        <v>73</v>
      </c>
      <c r="U51" s="28"/>
    </row>
    <row r="52" spans="2:21" s="23" customFormat="1" ht="12.75" x14ac:dyDescent="0.2">
      <c r="B52" s="23" t="s">
        <v>74</v>
      </c>
      <c r="U52" s="28"/>
    </row>
    <row r="53" spans="2:21" s="23" customFormat="1" ht="12.75" x14ac:dyDescent="0.2">
      <c r="B53" s="23" t="s">
        <v>75</v>
      </c>
      <c r="U53" s="28"/>
    </row>
    <row r="54" spans="2:21" s="23" customFormat="1" ht="12.75" x14ac:dyDescent="0.2">
      <c r="B54" s="23" t="s">
        <v>76</v>
      </c>
      <c r="U54" s="28"/>
    </row>
    <row r="55" spans="2:21" s="23" customFormat="1" ht="12.75" x14ac:dyDescent="0.2">
      <c r="U55" s="28"/>
    </row>
    <row r="56" spans="2:21" s="23" customFormat="1" ht="12.75" x14ac:dyDescent="0.2">
      <c r="B56" s="37"/>
      <c r="C56"/>
      <c r="R56" s="39"/>
      <c r="U56" s="28"/>
    </row>
    <row r="57" spans="2:21" s="23" customFormat="1" ht="12.75" x14ac:dyDescent="0.2">
      <c r="U57" s="28"/>
    </row>
    <row r="58" spans="2:21" s="23" customFormat="1" ht="12.75" x14ac:dyDescent="0.2">
      <c r="B58" s="27"/>
      <c r="U58" s="28"/>
    </row>
    <row r="59" spans="2:21" s="23" customFormat="1" ht="12.75" x14ac:dyDescent="0.2">
      <c r="B59" s="27"/>
      <c r="U59" s="28"/>
    </row>
    <row r="60" spans="2:21" s="23" customFormat="1" ht="12.75" x14ac:dyDescent="0.2">
      <c r="B60" s="27"/>
      <c r="U60" s="28"/>
    </row>
    <row r="61" spans="2:21" s="23" customFormat="1" ht="12.75" x14ac:dyDescent="0.2">
      <c r="B61" s="27"/>
      <c r="U61" s="28"/>
    </row>
    <row r="62" spans="2:21" s="23" customFormat="1" ht="12.75" x14ac:dyDescent="0.2">
      <c r="B62" s="27"/>
      <c r="U62" s="28"/>
    </row>
    <row r="63" spans="2:21" s="23" customFormat="1" ht="12.75" x14ac:dyDescent="0.2">
      <c r="B63" s="27"/>
      <c r="U63" s="28"/>
    </row>
    <row r="64" spans="2:21" s="23" customFormat="1" ht="12.75" x14ac:dyDescent="0.2">
      <c r="B64" s="27"/>
      <c r="U64" s="28"/>
    </row>
    <row r="65" spans="2:21" s="23" customFormat="1" ht="12.75" x14ac:dyDescent="0.2">
      <c r="B65" s="27"/>
      <c r="U65" s="28"/>
    </row>
    <row r="66" spans="2:21" s="23" customFormat="1" ht="12.75" x14ac:dyDescent="0.2">
      <c r="B66" s="27"/>
      <c r="U66" s="28"/>
    </row>
    <row r="67" spans="2:21" s="23" customFormat="1" ht="12.75" x14ac:dyDescent="0.2">
      <c r="B67" s="27"/>
      <c r="U67" s="28"/>
    </row>
    <row r="68" spans="2:21" s="23" customFormat="1" ht="12.75" x14ac:dyDescent="0.2">
      <c r="B68" s="27"/>
      <c r="U68" s="28"/>
    </row>
    <row r="69" spans="2:21" s="23" customFormat="1" ht="12.75" x14ac:dyDescent="0.2">
      <c r="B69" s="27"/>
      <c r="U69" s="28"/>
    </row>
  </sheetData>
  <phoneticPr fontId="0" type="noConversion"/>
  <pageMargins left="0.63" right="0.01" top="0.31" bottom="0.32" header="0.12" footer="0.23"/>
  <pageSetup orientation="portrait" horizontalDpi="120" verticalDpi="144" copies="0" r:id="rId1"/>
  <headerFooter alignWithMargins="0">
    <oddHeader>&amp;C&amp;F&amp;RПриложение 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2002-02-26T22:52:36Z</cp:lastPrinted>
  <dcterms:created xsi:type="dcterms:W3CDTF">2000-12-07T20:28:04Z</dcterms:created>
  <dcterms:modified xsi:type="dcterms:W3CDTF">2026-04-22T06:37:55Z</dcterms:modified>
</cp:coreProperties>
</file>