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t star PC\C_DISK\Desktop\Site2024\News\6-8\"/>
    </mc:Choice>
  </mc:AlternateContent>
  <bookViews>
    <workbookView xWindow="120" yWindow="120" windowWidth="12120" windowHeight="9120"/>
  </bookViews>
  <sheets>
    <sheet name="Sheet1" sheetId="1" r:id="rId1"/>
    <sheet name="Sheet2" sheetId="2" r:id="rId2"/>
    <sheet name="Sheet4" sheetId="4" r:id="rId3"/>
  </sheets>
  <calcPr calcId="162913"/>
</workbook>
</file>

<file path=xl/calcChain.xml><?xml version="1.0" encoding="utf-8"?>
<calcChain xmlns="http://schemas.openxmlformats.org/spreadsheetml/2006/main">
  <c r="G6" i="1" l="1"/>
  <c r="H6" i="1" s="1"/>
  <c r="B12" i="1" s="1"/>
  <c r="E12" i="1" s="1"/>
  <c r="G7" i="1"/>
  <c r="H7" i="1" s="1"/>
  <c r="B13" i="1" s="1"/>
  <c r="G8" i="1"/>
  <c r="H8" i="1"/>
  <c r="B14" i="1" s="1"/>
  <c r="G3" i="2"/>
  <c r="G43" i="2" s="1"/>
  <c r="J3" i="2"/>
  <c r="J45" i="2" s="1"/>
  <c r="M3" i="2"/>
  <c r="G4" i="2"/>
  <c r="J4" i="2"/>
  <c r="J43" i="2" s="1"/>
  <c r="M4" i="2"/>
  <c r="G5" i="2"/>
  <c r="J5" i="2"/>
  <c r="M5" i="2"/>
  <c r="G6" i="2"/>
  <c r="G45" i="2" s="1"/>
  <c r="G49" i="2" s="1"/>
  <c r="J6" i="2"/>
  <c r="M6" i="2"/>
  <c r="M45" i="2" s="1"/>
  <c r="G7" i="2"/>
  <c r="J7" i="2"/>
  <c r="M7" i="2"/>
  <c r="G8" i="2"/>
  <c r="J8" i="2"/>
  <c r="M8" i="2"/>
  <c r="G9" i="2"/>
  <c r="J9" i="2"/>
  <c r="M9" i="2"/>
  <c r="G10" i="2"/>
  <c r="J10" i="2"/>
  <c r="M10" i="2"/>
  <c r="G11" i="2"/>
  <c r="J11" i="2"/>
  <c r="M11" i="2"/>
  <c r="G12" i="2"/>
  <c r="Z12" i="2" s="1"/>
  <c r="J12" i="2"/>
  <c r="M12" i="2"/>
  <c r="S12" i="2"/>
  <c r="V12" i="2"/>
  <c r="Y12" i="2"/>
  <c r="G13" i="2"/>
  <c r="J13" i="2"/>
  <c r="M13" i="2"/>
  <c r="G14" i="2"/>
  <c r="J14" i="2"/>
  <c r="M14" i="2"/>
  <c r="G15" i="2"/>
  <c r="J15" i="2"/>
  <c r="M15" i="2"/>
  <c r="G16" i="2"/>
  <c r="J16" i="2"/>
  <c r="M16" i="2"/>
  <c r="G17" i="2"/>
  <c r="J17" i="2"/>
  <c r="M17" i="2"/>
  <c r="P18" i="2"/>
  <c r="P43" i="2" s="1"/>
  <c r="G19" i="2"/>
  <c r="J19" i="2"/>
  <c r="J52" i="2" s="1"/>
  <c r="M19" i="2"/>
  <c r="G20" i="2"/>
  <c r="J20" i="2"/>
  <c r="M20" i="2"/>
  <c r="M52" i="2" s="1"/>
  <c r="G21" i="2"/>
  <c r="J21" i="2"/>
  <c r="M21" i="2"/>
  <c r="G22" i="2"/>
  <c r="J22" i="2"/>
  <c r="M22" i="2"/>
  <c r="P22" i="2"/>
  <c r="G23" i="2"/>
  <c r="G52" i="2" s="1"/>
  <c r="J23" i="2"/>
  <c r="M23" i="2"/>
  <c r="G24" i="2"/>
  <c r="J24" i="2"/>
  <c r="M24" i="2"/>
  <c r="P25" i="2"/>
  <c r="G26" i="2"/>
  <c r="J26" i="2"/>
  <c r="M26" i="2"/>
  <c r="G27" i="2"/>
  <c r="J27" i="2"/>
  <c r="M27" i="2"/>
  <c r="G28" i="2"/>
  <c r="J28" i="2"/>
  <c r="M28" i="2"/>
  <c r="G29" i="2"/>
  <c r="J29" i="2"/>
  <c r="M29" i="2"/>
  <c r="G30" i="2"/>
  <c r="J30" i="2"/>
  <c r="M30" i="2"/>
  <c r="G31" i="2"/>
  <c r="J31" i="2"/>
  <c r="M31" i="2"/>
  <c r="G32" i="2"/>
  <c r="J32" i="2"/>
  <c r="M32" i="2"/>
  <c r="G33" i="2"/>
  <c r="J33" i="2"/>
  <c r="M33" i="2"/>
  <c r="G34" i="2"/>
  <c r="J34" i="2"/>
  <c r="M34" i="2"/>
  <c r="G35" i="2"/>
  <c r="J35" i="2"/>
  <c r="M35" i="2"/>
  <c r="P35" i="2"/>
  <c r="S35" i="2"/>
  <c r="Z35" i="2" s="1"/>
  <c r="V35" i="2"/>
  <c r="Y35" i="2"/>
  <c r="G36" i="2"/>
  <c r="J36" i="2"/>
  <c r="M36" i="2"/>
  <c r="S36" i="2"/>
  <c r="Z36" i="2" s="1"/>
  <c r="V36" i="2"/>
  <c r="Y36" i="2"/>
  <c r="G37" i="2"/>
  <c r="J37" i="2"/>
  <c r="J44" i="2" s="1"/>
  <c r="M37" i="2"/>
  <c r="S37" i="2"/>
  <c r="V37" i="2"/>
  <c r="Y37" i="2"/>
  <c r="G38" i="2"/>
  <c r="J38" i="2"/>
  <c r="M38" i="2"/>
  <c r="G39" i="2"/>
  <c r="J39" i="2"/>
  <c r="M39" i="2"/>
  <c r="G40" i="2"/>
  <c r="J40" i="2"/>
  <c r="M40" i="2"/>
  <c r="P41" i="2"/>
  <c r="G44" i="2"/>
  <c r="M44" i="2"/>
  <c r="P44" i="2"/>
  <c r="P49" i="2" s="1"/>
  <c r="P52" i="2"/>
  <c r="F3" i="4"/>
  <c r="G3" i="4"/>
  <c r="I3" i="4" s="1"/>
  <c r="F4" i="4"/>
  <c r="G4" i="4" s="1"/>
  <c r="I4" i="4" s="1"/>
  <c r="F5" i="4"/>
  <c r="G5" i="4"/>
  <c r="I5" i="4"/>
  <c r="F12" i="4"/>
  <c r="G12" i="4" s="1"/>
  <c r="F13" i="4"/>
  <c r="G13" i="4" s="1"/>
  <c r="I13" i="4" s="1"/>
  <c r="F14" i="4"/>
  <c r="G14" i="4"/>
  <c r="I14" i="4"/>
  <c r="F21" i="4"/>
  <c r="G21" i="4" s="1"/>
  <c r="I21" i="4" s="1"/>
  <c r="F22" i="4"/>
  <c r="G22" i="4" s="1"/>
  <c r="I22" i="4" s="1"/>
  <c r="F23" i="4"/>
  <c r="G23" i="4"/>
  <c r="I23" i="4"/>
  <c r="F30" i="4"/>
  <c r="G30" i="4" s="1"/>
  <c r="I30" i="4" s="1"/>
  <c r="F31" i="4"/>
  <c r="G31" i="4" s="1"/>
  <c r="I31" i="4" s="1"/>
  <c r="F32" i="4"/>
  <c r="G32" i="4"/>
  <c r="I32" i="4"/>
  <c r="F39" i="4"/>
  <c r="G39" i="4" s="1"/>
  <c r="G42" i="4" s="1"/>
  <c r="F40" i="4"/>
  <c r="G40" i="4" s="1"/>
  <c r="I40" i="4" s="1"/>
  <c r="F41" i="4"/>
  <c r="G41" i="4"/>
  <c r="I41" i="4"/>
  <c r="F48" i="4"/>
  <c r="G48" i="4" s="1"/>
  <c r="I48" i="4" s="1"/>
  <c r="F49" i="4"/>
  <c r="G49" i="4" s="1"/>
  <c r="I49" i="4" s="1"/>
  <c r="F50" i="4"/>
  <c r="G50" i="4"/>
  <c r="I50" i="4"/>
  <c r="F57" i="4"/>
  <c r="G57" i="4" s="1"/>
  <c r="F58" i="4"/>
  <c r="G58" i="4" s="1"/>
  <c r="I58" i="4" s="1"/>
  <c r="F59" i="4"/>
  <c r="G59" i="4"/>
  <c r="I59" i="4"/>
  <c r="F66" i="4"/>
  <c r="G66" i="4" s="1"/>
  <c r="G69" i="4" s="1"/>
  <c r="F67" i="4"/>
  <c r="G67" i="4" s="1"/>
  <c r="I67" i="4" s="1"/>
  <c r="F68" i="4"/>
  <c r="G68" i="4"/>
  <c r="I68" i="4"/>
  <c r="F75" i="4"/>
  <c r="G75" i="4" s="1"/>
  <c r="I75" i="4" s="1"/>
  <c r="F76" i="4"/>
  <c r="G76" i="4" s="1"/>
  <c r="I76" i="4" s="1"/>
  <c r="F77" i="4"/>
  <c r="G77" i="4"/>
  <c r="I77" i="4"/>
  <c r="F84" i="4"/>
  <c r="G84" i="4" s="1"/>
  <c r="F85" i="4"/>
  <c r="G85" i="4" s="1"/>
  <c r="I85" i="4" s="1"/>
  <c r="F86" i="4"/>
  <c r="G86" i="4"/>
  <c r="I86" i="4"/>
  <c r="F87" i="4"/>
  <c r="G87" i="4" s="1"/>
  <c r="G94" i="4" s="1"/>
  <c r="F88" i="4"/>
  <c r="G88" i="4" s="1"/>
  <c r="F89" i="4"/>
  <c r="G89" i="4" s="1"/>
  <c r="F96" i="4"/>
  <c r="G96" i="4"/>
  <c r="I96" i="4"/>
  <c r="F97" i="4"/>
  <c r="G97" i="4"/>
  <c r="I97" i="4" s="1"/>
  <c r="F98" i="4"/>
  <c r="G98" i="4" s="1"/>
  <c r="I98" i="4" s="1"/>
  <c r="F105" i="4"/>
  <c r="G105" i="4"/>
  <c r="I105" i="4"/>
  <c r="F106" i="4"/>
  <c r="G106" i="4"/>
  <c r="I106" i="4" s="1"/>
  <c r="F107" i="4"/>
  <c r="G107" i="4" s="1"/>
  <c r="I107" i="4" s="1"/>
  <c r="F114" i="4"/>
  <c r="G114" i="4" s="1"/>
  <c r="G117" i="4" s="1"/>
  <c r="I117" i="4" s="1"/>
  <c r="I114" i="4"/>
  <c r="F115" i="4"/>
  <c r="G115" i="4"/>
  <c r="I115" i="4" s="1"/>
  <c r="F116" i="4"/>
  <c r="G116" i="4" s="1"/>
  <c r="I116" i="4" s="1"/>
  <c r="F123" i="4"/>
  <c r="G123" i="4" s="1"/>
  <c r="I123" i="4"/>
  <c r="F124" i="4"/>
  <c r="G124" i="4"/>
  <c r="I124" i="4" s="1"/>
  <c r="F125" i="4"/>
  <c r="G125" i="4" s="1"/>
  <c r="I125" i="4" s="1"/>
  <c r="F132" i="4"/>
  <c r="G132" i="4" s="1"/>
  <c r="G133" i="4" s="1"/>
  <c r="F139" i="4"/>
  <c r="G139" i="4"/>
  <c r="F140" i="4"/>
  <c r="G140" i="4" s="1"/>
  <c r="I140" i="4" s="1"/>
  <c r="F141" i="4"/>
  <c r="G141" i="4" s="1"/>
  <c r="I141" i="4"/>
  <c r="F148" i="4"/>
  <c r="G148" i="4"/>
  <c r="I148" i="4" s="1"/>
  <c r="F149" i="4"/>
  <c r="G149" i="4" s="1"/>
  <c r="I149" i="4" s="1"/>
  <c r="F150" i="4"/>
  <c r="G150" i="4" s="1"/>
  <c r="I150" i="4"/>
  <c r="F157" i="4"/>
  <c r="G157" i="4"/>
  <c r="I157" i="4" s="1"/>
  <c r="F158" i="4"/>
  <c r="G158" i="4" s="1"/>
  <c r="I158" i="4" s="1"/>
  <c r="F159" i="4"/>
  <c r="G159" i="4" s="1"/>
  <c r="I159" i="4" s="1"/>
  <c r="F166" i="4"/>
  <c r="G166" i="4"/>
  <c r="F167" i="4"/>
  <c r="G167" i="4" s="1"/>
  <c r="I167" i="4" s="1"/>
  <c r="F168" i="4"/>
  <c r="G168" i="4" s="1"/>
  <c r="G169" i="4" s="1"/>
  <c r="I168" i="4"/>
  <c r="F175" i="4"/>
  <c r="G175" i="4"/>
  <c r="I175" i="4" s="1"/>
  <c r="F176" i="4"/>
  <c r="G176" i="4" s="1"/>
  <c r="I176" i="4" s="1"/>
  <c r="F177" i="4"/>
  <c r="G177" i="4" s="1"/>
  <c r="I177" i="4" s="1"/>
  <c r="F184" i="4"/>
  <c r="G184" i="4"/>
  <c r="I184" i="4" s="1"/>
  <c r="F185" i="4"/>
  <c r="G185" i="4" s="1"/>
  <c r="I185" i="4" s="1"/>
  <c r="F186" i="4"/>
  <c r="G186" i="4" s="1"/>
  <c r="G187" i="4" s="1"/>
  <c r="I186" i="4"/>
  <c r="F193" i="4"/>
  <c r="G193" i="4"/>
  <c r="G194" i="4" s="1"/>
  <c r="I194" i="4" s="1"/>
  <c r="F200" i="4"/>
  <c r="G200" i="4" s="1"/>
  <c r="F201" i="4"/>
  <c r="G201" i="4" s="1"/>
  <c r="I201" i="4"/>
  <c r="F202" i="4"/>
  <c r="G202" i="4"/>
  <c r="F209" i="4"/>
  <c r="G209" i="4" s="1"/>
  <c r="I209" i="4" s="1"/>
  <c r="F210" i="4"/>
  <c r="G210" i="4" s="1"/>
  <c r="I210" i="4" s="1"/>
  <c r="F211" i="4"/>
  <c r="G211" i="4"/>
  <c r="F218" i="4"/>
  <c r="G218" i="4" s="1"/>
  <c r="F219" i="4"/>
  <c r="G219" i="4" s="1"/>
  <c r="I219" i="4"/>
  <c r="F220" i="4"/>
  <c r="G220" i="4"/>
  <c r="F227" i="4"/>
  <c r="G227" i="4" s="1"/>
  <c r="F234" i="4"/>
  <c r="G234" i="4" s="1"/>
  <c r="F241" i="4"/>
  <c r="G241" i="4" s="1"/>
  <c r="G242" i="4"/>
  <c r="I242" i="4" s="1"/>
  <c r="F248" i="4"/>
  <c r="G248" i="4" s="1"/>
  <c r="F255" i="4"/>
  <c r="G255" i="4"/>
  <c r="I255" i="4" s="1"/>
  <c r="F256" i="4"/>
  <c r="G256" i="4" s="1"/>
  <c r="I256" i="4" s="1"/>
  <c r="F257" i="4"/>
  <c r="G257" i="4" s="1"/>
  <c r="F264" i="4"/>
  <c r="G264" i="4"/>
  <c r="I264" i="4" s="1"/>
  <c r="F265" i="4"/>
  <c r="G265" i="4" s="1"/>
  <c r="I265" i="4"/>
  <c r="F266" i="4"/>
  <c r="G266" i="4" s="1"/>
  <c r="I266" i="4" s="1"/>
  <c r="F273" i="4"/>
  <c r="G273" i="4" s="1"/>
  <c r="F274" i="4"/>
  <c r="G274" i="4" s="1"/>
  <c r="I274" i="4"/>
  <c r="F275" i="4"/>
  <c r="G275" i="4" s="1"/>
  <c r="I275" i="4" s="1"/>
  <c r="F282" i="4"/>
  <c r="G282" i="4"/>
  <c r="I282" i="4" s="1"/>
  <c r="F283" i="4"/>
  <c r="G283" i="4" s="1"/>
  <c r="I283" i="4" s="1"/>
  <c r="F284" i="4"/>
  <c r="G284" i="4" s="1"/>
  <c r="F291" i="4"/>
  <c r="G291" i="4" s="1"/>
  <c r="F292" i="4"/>
  <c r="G292" i="4"/>
  <c r="I292" i="4" s="1"/>
  <c r="F293" i="4"/>
  <c r="G293" i="4" s="1"/>
  <c r="I293" i="4" s="1"/>
  <c r="F300" i="4"/>
  <c r="G300" i="4" s="1"/>
  <c r="F301" i="4"/>
  <c r="G301" i="4" s="1"/>
  <c r="I301" i="4" s="1"/>
  <c r="F302" i="4"/>
  <c r="G302" i="4" s="1"/>
  <c r="I302" i="4" s="1"/>
  <c r="F309" i="4"/>
  <c r="G309" i="4"/>
  <c r="I309" i="4" s="1"/>
  <c r="O309" i="4"/>
  <c r="P309" i="4"/>
  <c r="R309" i="4" s="1"/>
  <c r="F310" i="4"/>
  <c r="G310" i="4" s="1"/>
  <c r="I310" i="4" s="1"/>
  <c r="O310" i="4"/>
  <c r="P310" i="4" s="1"/>
  <c r="F311" i="4"/>
  <c r="G311" i="4"/>
  <c r="I311" i="4" s="1"/>
  <c r="O311" i="4"/>
  <c r="P311" i="4" s="1"/>
  <c r="R311" i="4" s="1"/>
  <c r="F312" i="4"/>
  <c r="G312" i="4"/>
  <c r="O312" i="4"/>
  <c r="P312" i="4" s="1"/>
  <c r="P319" i="4" s="1"/>
  <c r="F313" i="4"/>
  <c r="G313" i="4" s="1"/>
  <c r="O313" i="4"/>
  <c r="P313" i="4"/>
  <c r="F314" i="4"/>
  <c r="G314" i="4"/>
  <c r="O314" i="4"/>
  <c r="P314" i="4" s="1"/>
  <c r="F321" i="4"/>
  <c r="G321" i="4" s="1"/>
  <c r="F322" i="4"/>
  <c r="G322" i="4"/>
  <c r="I322" i="4" s="1"/>
  <c r="F323" i="4"/>
  <c r="G323" i="4"/>
  <c r="I323" i="4" s="1"/>
  <c r="F324" i="4"/>
  <c r="G324" i="4" s="1"/>
  <c r="G331" i="4" s="1"/>
  <c r="F325" i="4"/>
  <c r="G325" i="4"/>
  <c r="F326" i="4"/>
  <c r="G326" i="4" s="1"/>
  <c r="F333" i="4"/>
  <c r="G333" i="4" s="1"/>
  <c r="I333" i="4" s="1"/>
  <c r="F334" i="4"/>
  <c r="G334" i="4" s="1"/>
  <c r="F335" i="4"/>
  <c r="G335" i="4"/>
  <c r="I335" i="4" s="1"/>
  <c r="G381" i="4"/>
  <c r="I381" i="4" s="1"/>
  <c r="F336" i="4"/>
  <c r="G336" i="4" s="1"/>
  <c r="F337" i="4"/>
  <c r="G337" i="4" s="1"/>
  <c r="F338" i="4"/>
  <c r="G338" i="4"/>
  <c r="F345" i="4"/>
  <c r="G345" i="4"/>
  <c r="F346" i="4"/>
  <c r="G346" i="4" s="1"/>
  <c r="I346" i="4" s="1"/>
  <c r="F347" i="4"/>
  <c r="G347" i="4" s="1"/>
  <c r="I347" i="4" s="1"/>
  <c r="F354" i="4"/>
  <c r="G354" i="4"/>
  <c r="G357" i="4" s="1"/>
  <c r="F355" i="4"/>
  <c r="G355" i="4" s="1"/>
  <c r="I355" i="4"/>
  <c r="F356" i="4"/>
  <c r="G356" i="4" s="1"/>
  <c r="I356" i="4" s="1"/>
  <c r="F363" i="4"/>
  <c r="G363" i="4" s="1"/>
  <c r="F364" i="4"/>
  <c r="G364" i="4" s="1"/>
  <c r="I364" i="4"/>
  <c r="F365" i="4"/>
  <c r="G365" i="4" s="1"/>
  <c r="I365" i="4"/>
  <c r="F372" i="4"/>
  <c r="G372" i="4" s="1"/>
  <c r="I394" i="4"/>
  <c r="I395" i="4"/>
  <c r="I396" i="4"/>
  <c r="I399" i="4"/>
  <c r="I400" i="4"/>
  <c r="I401" i="4"/>
  <c r="I402" i="4"/>
  <c r="G405" i="4"/>
  <c r="I354" i="4"/>
  <c r="G379" i="4"/>
  <c r="I379" i="4" s="1"/>
  <c r="G243" i="4"/>
  <c r="I243" i="4" s="1"/>
  <c r="F12" i="1"/>
  <c r="I284" i="4"/>
  <c r="I248" i="4"/>
  <c r="G249" i="4"/>
  <c r="G250" i="4" s="1"/>
  <c r="I250" i="4" s="1"/>
  <c r="I211" i="4"/>
  <c r="I193" i="4"/>
  <c r="G178" i="4"/>
  <c r="I178" i="4" s="1"/>
  <c r="I166" i="4"/>
  <c r="G151" i="4"/>
  <c r="G152" i="4" s="1"/>
  <c r="I139" i="4"/>
  <c r="G142" i="4"/>
  <c r="G143" i="4" s="1"/>
  <c r="I143" i="4" s="1"/>
  <c r="G90" i="4"/>
  <c r="G91" i="4" s="1"/>
  <c r="I91" i="4" s="1"/>
  <c r="I84" i="4"/>
  <c r="I66" i="4"/>
  <c r="I12" i="4"/>
  <c r="G15" i="4"/>
  <c r="I15" i="4" s="1"/>
  <c r="G235" i="4"/>
  <c r="G236" i="4" s="1"/>
  <c r="I236" i="4" s="1"/>
  <c r="I234" i="4"/>
  <c r="I237" i="4" s="1"/>
  <c r="G126" i="4"/>
  <c r="G127" i="4" s="1"/>
  <c r="I127" i="4" s="1"/>
  <c r="F14" i="1"/>
  <c r="E14" i="1"/>
  <c r="G319" i="4"/>
  <c r="I257" i="4"/>
  <c r="I220" i="4"/>
  <c r="I202" i="4"/>
  <c r="I57" i="4"/>
  <c r="I39" i="4"/>
  <c r="I241" i="4"/>
  <c r="I244" i="4" s="1"/>
  <c r="I132" i="4"/>
  <c r="G43" i="4"/>
  <c r="I43" i="4" s="1"/>
  <c r="I44" i="4" s="1"/>
  <c r="I42" i="4"/>
  <c r="I235" i="4"/>
  <c r="I152" i="4"/>
  <c r="I151" i="4"/>
  <c r="G16" i="4"/>
  <c r="I16" i="4" s="1"/>
  <c r="G70" i="4"/>
  <c r="I70" i="4" s="1"/>
  <c r="I69" i="4"/>
  <c r="G179" i="4"/>
  <c r="I179" i="4" s="1"/>
  <c r="G195" i="4"/>
  <c r="I195" i="4" s="1"/>
  <c r="G118" i="4"/>
  <c r="I118" i="4"/>
  <c r="I45" i="4" l="1"/>
  <c r="I46" i="4"/>
  <c r="I180" i="4"/>
  <c r="I372" i="4"/>
  <c r="G373" i="4"/>
  <c r="I246" i="4"/>
  <c r="I245" i="4"/>
  <c r="G358" i="4"/>
  <c r="I358" i="4" s="1"/>
  <c r="I357" i="4"/>
  <c r="I359" i="4" s="1"/>
  <c r="I291" i="4"/>
  <c r="G294" i="4"/>
  <c r="I273" i="4"/>
  <c r="G276" i="4"/>
  <c r="I187" i="4"/>
  <c r="G188" i="4"/>
  <c r="I188" i="4" s="1"/>
  <c r="G170" i="4"/>
  <c r="I170" i="4" s="1"/>
  <c r="I171" i="4" s="1"/>
  <c r="I169" i="4"/>
  <c r="G387" i="4"/>
  <c r="I387" i="4" s="1"/>
  <c r="G134" i="4"/>
  <c r="I134" i="4" s="1"/>
  <c r="I133" i="4"/>
  <c r="I135" i="4" s="1"/>
  <c r="I238" i="4"/>
  <c r="I239" i="4" s="1"/>
  <c r="I363" i="4"/>
  <c r="G366" i="4"/>
  <c r="R310" i="4"/>
  <c r="P315" i="4"/>
  <c r="G303" i="4"/>
  <c r="I300" i="4"/>
  <c r="I119" i="4"/>
  <c r="I249" i="4"/>
  <c r="I251" i="4" s="1"/>
  <c r="G6" i="4"/>
  <c r="G384" i="4"/>
  <c r="G99" i="4"/>
  <c r="I334" i="4"/>
  <c r="G380" i="4"/>
  <c r="G221" i="4"/>
  <c r="I218" i="4"/>
  <c r="I189" i="4"/>
  <c r="G386" i="4"/>
  <c r="I386" i="4" s="1"/>
  <c r="G348" i="4"/>
  <c r="G24" i="4"/>
  <c r="G258" i="4"/>
  <c r="G60" i="4"/>
  <c r="G33" i="4"/>
  <c r="G267" i="4"/>
  <c r="I142" i="4"/>
  <c r="I144" i="4" s="1"/>
  <c r="G315" i="4"/>
  <c r="I196" i="4"/>
  <c r="G285" i="4"/>
  <c r="G203" i="4"/>
  <c r="I200" i="4"/>
  <c r="I17" i="4"/>
  <c r="G339" i="4"/>
  <c r="I126" i="4"/>
  <c r="I128" i="4" s="1"/>
  <c r="G78" i="4"/>
  <c r="I345" i="4"/>
  <c r="G108" i="4"/>
  <c r="G51" i="4"/>
  <c r="I405" i="4"/>
  <c r="G343" i="4"/>
  <c r="I227" i="4"/>
  <c r="G228" i="4"/>
  <c r="M49" i="2"/>
  <c r="J49" i="2"/>
  <c r="S49" i="2" s="1"/>
  <c r="S52" i="2"/>
  <c r="G385" i="4"/>
  <c r="I385" i="4" s="1"/>
  <c r="G160" i="4"/>
  <c r="I90" i="4"/>
  <c r="I92" i="4" s="1"/>
  <c r="I71" i="4"/>
  <c r="G212" i="4"/>
  <c r="F15" i="1"/>
  <c r="G15" i="1" s="1"/>
  <c r="A18" i="1" s="1"/>
  <c r="F23" i="1" s="1"/>
  <c r="G327" i="4"/>
  <c r="I321" i="4"/>
  <c r="I153" i="4"/>
  <c r="F13" i="1"/>
  <c r="E13" i="1"/>
  <c r="E15" i="1"/>
  <c r="Z37" i="2"/>
  <c r="M43" i="2"/>
  <c r="S43" i="2" s="1"/>
  <c r="I361" i="4" l="1"/>
  <c r="I360" i="4"/>
  <c r="I252" i="4"/>
  <c r="I253" i="4" s="1"/>
  <c r="I172" i="4"/>
  <c r="I173" i="4" s="1"/>
  <c r="I129" i="4"/>
  <c r="I130" i="4" s="1"/>
  <c r="I145" i="4"/>
  <c r="I146" i="4" s="1"/>
  <c r="I93" i="4"/>
  <c r="I94" i="4" s="1"/>
  <c r="I154" i="4"/>
  <c r="I155" i="4" s="1"/>
  <c r="I33" i="4"/>
  <c r="I35" i="4" s="1"/>
  <c r="G34" i="4"/>
  <c r="I34" i="4" s="1"/>
  <c r="I205" i="4"/>
  <c r="G328" i="4"/>
  <c r="I328" i="4" s="1"/>
  <c r="I327" i="4"/>
  <c r="I108" i="4"/>
  <c r="G109" i="4"/>
  <c r="I109" i="4" s="1"/>
  <c r="G204" i="4"/>
  <c r="I204" i="4" s="1"/>
  <c r="I203" i="4"/>
  <c r="G259" i="4"/>
  <c r="I259" i="4" s="1"/>
  <c r="I258" i="4"/>
  <c r="I260" i="4" s="1"/>
  <c r="G222" i="4"/>
  <c r="I222" i="4" s="1"/>
  <c r="I221" i="4"/>
  <c r="I120" i="4"/>
  <c r="I121" i="4" s="1"/>
  <c r="I181" i="4"/>
  <c r="I182" i="4" s="1"/>
  <c r="I285" i="4"/>
  <c r="I287" i="4" s="1"/>
  <c r="G286" i="4"/>
  <c r="I286" i="4" s="1"/>
  <c r="G25" i="4"/>
  <c r="I25" i="4" s="1"/>
  <c r="I24" i="4"/>
  <c r="I26" i="4" s="1"/>
  <c r="I380" i="4"/>
  <c r="G382" i="4"/>
  <c r="I305" i="4"/>
  <c r="I60" i="4"/>
  <c r="I62" i="4" s="1"/>
  <c r="G61" i="4"/>
  <c r="I61" i="4" s="1"/>
  <c r="I78" i="4"/>
  <c r="G79" i="4"/>
  <c r="I79" i="4" s="1"/>
  <c r="I197" i="4"/>
  <c r="I198" i="4" s="1"/>
  <c r="I348" i="4"/>
  <c r="I350" i="4" s="1"/>
  <c r="G349" i="4"/>
  <c r="I349" i="4" s="1"/>
  <c r="I341" i="4"/>
  <c r="I303" i="4"/>
  <c r="G304" i="4"/>
  <c r="I304" i="4" s="1"/>
  <c r="I51" i="4"/>
  <c r="I53" i="4" s="1"/>
  <c r="G52" i="4"/>
  <c r="I52" i="4" s="1"/>
  <c r="I212" i="4"/>
  <c r="I214" i="4" s="1"/>
  <c r="G213" i="4"/>
  <c r="I213" i="4" s="1"/>
  <c r="I73" i="4"/>
  <c r="I72" i="4"/>
  <c r="G100" i="4"/>
  <c r="I100" i="4" s="1"/>
  <c r="I99" i="4"/>
  <c r="I101" i="4" s="1"/>
  <c r="I191" i="4"/>
  <c r="I190" i="4"/>
  <c r="G229" i="4"/>
  <c r="I229" i="4" s="1"/>
  <c r="I228" i="4"/>
  <c r="I315" i="4"/>
  <c r="I317" i="4" s="1"/>
  <c r="G316" i="4"/>
  <c r="I316" i="4" s="1"/>
  <c r="R315" i="4"/>
  <c r="P316" i="4"/>
  <c r="R316" i="4" s="1"/>
  <c r="G340" i="4"/>
  <c r="I340" i="4" s="1"/>
  <c r="I339" i="4"/>
  <c r="G388" i="4"/>
  <c r="I384" i="4"/>
  <c r="I278" i="4"/>
  <c r="I329" i="4"/>
  <c r="I223" i="4"/>
  <c r="I137" i="4"/>
  <c r="I136" i="4"/>
  <c r="I276" i="4"/>
  <c r="G277" i="4"/>
  <c r="I277" i="4" s="1"/>
  <c r="I230" i="4"/>
  <c r="I160" i="4"/>
  <c r="I162" i="4" s="1"/>
  <c r="G161" i="4"/>
  <c r="I161" i="4" s="1"/>
  <c r="I18" i="4"/>
  <c r="I19" i="4" s="1"/>
  <c r="I267" i="4"/>
  <c r="G268" i="4"/>
  <c r="I268" i="4" s="1"/>
  <c r="G7" i="4"/>
  <c r="I7" i="4" s="1"/>
  <c r="I6" i="4"/>
  <c r="I8" i="4" s="1"/>
  <c r="G367" i="4"/>
  <c r="I367" i="4" s="1"/>
  <c r="I366" i="4"/>
  <c r="I368" i="4" s="1"/>
  <c r="I294" i="4"/>
  <c r="I296" i="4" s="1"/>
  <c r="G295" i="4"/>
  <c r="I295" i="4" s="1"/>
  <c r="G374" i="4"/>
  <c r="I374" i="4" s="1"/>
  <c r="I373" i="4"/>
  <c r="I375" i="4" s="1"/>
  <c r="I298" i="4" l="1"/>
  <c r="I297" i="4"/>
  <c r="I369" i="4"/>
  <c r="I370" i="4" s="1"/>
  <c r="I351" i="4"/>
  <c r="I352" i="4"/>
  <c r="I376" i="4"/>
  <c r="I377" i="4" s="1"/>
  <c r="I342" i="4"/>
  <c r="I343" i="4" s="1"/>
  <c r="E382" i="4" s="1"/>
  <c r="I9" i="4"/>
  <c r="I10" i="4"/>
  <c r="I261" i="4"/>
  <c r="I262" i="4" s="1"/>
  <c r="I215" i="4"/>
  <c r="I216" i="4"/>
  <c r="I36" i="4"/>
  <c r="I37" i="4" s="1"/>
  <c r="I206" i="4"/>
  <c r="I207" i="4" s="1"/>
  <c r="I306" i="4"/>
  <c r="I307" i="4" s="1"/>
  <c r="I269" i="4"/>
  <c r="G390" i="4"/>
  <c r="G383" i="4"/>
  <c r="I383" i="4" s="1"/>
  <c r="I390" i="4" s="1"/>
  <c r="I382" i="4"/>
  <c r="I63" i="4"/>
  <c r="I64" i="4"/>
  <c r="G389" i="4"/>
  <c r="I389" i="4" s="1"/>
  <c r="I388" i="4"/>
  <c r="J388" i="4" s="1"/>
  <c r="I54" i="4"/>
  <c r="I55" i="4" s="1"/>
  <c r="I318" i="4"/>
  <c r="I319" i="4" s="1"/>
  <c r="I224" i="4"/>
  <c r="I225" i="4" s="1"/>
  <c r="I102" i="4"/>
  <c r="I103" i="4"/>
  <c r="I27" i="4"/>
  <c r="I28" i="4"/>
  <c r="I110" i="4"/>
  <c r="I231" i="4"/>
  <c r="I232" i="4"/>
  <c r="I288" i="4"/>
  <c r="I289" i="4" s="1"/>
  <c r="I330" i="4"/>
  <c r="I331" i="4" s="1"/>
  <c r="R317" i="4"/>
  <c r="I80" i="4"/>
  <c r="I279" i="4"/>
  <c r="I280" i="4" s="1"/>
  <c r="I163" i="4"/>
  <c r="I164" i="4" s="1"/>
  <c r="K388" i="4" l="1"/>
  <c r="L388" i="4" s="1"/>
  <c r="I391" i="4"/>
  <c r="I392" i="4"/>
  <c r="I407" i="4" s="1"/>
  <c r="I270" i="4"/>
  <c r="I271" i="4"/>
  <c r="I111" i="4"/>
  <c r="I112" i="4" s="1"/>
  <c r="R319" i="4"/>
  <c r="R318" i="4"/>
  <c r="J383" i="4"/>
  <c r="I81" i="4"/>
  <c r="I82" i="4" s="1"/>
  <c r="E388" i="4" l="1"/>
  <c r="K383" i="4"/>
  <c r="L383" i="4"/>
  <c r="L392" i="4" s="1"/>
</calcChain>
</file>

<file path=xl/sharedStrings.xml><?xml version="1.0" encoding="utf-8"?>
<sst xmlns="http://schemas.openxmlformats.org/spreadsheetml/2006/main" count="608" uniqueCount="188">
  <si>
    <t>ДАШ</t>
  </si>
  <si>
    <t>ново</t>
  </si>
  <si>
    <t>старо</t>
  </si>
  <si>
    <t>разлика</t>
  </si>
  <si>
    <t>kWh</t>
  </si>
  <si>
    <t>ИЗВОР ДЕРЕ</t>
  </si>
  <si>
    <t>дневна</t>
  </si>
  <si>
    <t>нощна</t>
  </si>
  <si>
    <t>ДУНАВСКА КОПРИНА</t>
  </si>
  <si>
    <t>КОТА 157</t>
  </si>
  <si>
    <t>върхова</t>
  </si>
  <si>
    <t>"ДОБРУДЖА" №6</t>
  </si>
  <si>
    <t>"ЦАРИГРАД" №7</t>
  </si>
  <si>
    <t>СРЪБЧЕТО</t>
  </si>
  <si>
    <t>НИКОЛОВО 2</t>
  </si>
  <si>
    <t>МАРТЕН</t>
  </si>
  <si>
    <t>ОБРАЗЦОВ ЧИФЛИК</t>
  </si>
  <si>
    <t>НИКОЛОВО 1</t>
  </si>
  <si>
    <t>ТЕКЕТО</t>
  </si>
  <si>
    <t>СРЕДНА КУЛА</t>
  </si>
  <si>
    <t>НК ТЕКЕТО</t>
  </si>
  <si>
    <t>ХИДРОФОР АЛЕИ</t>
  </si>
  <si>
    <t>ХИДРОФОР ОЛИМП</t>
  </si>
  <si>
    <t>ХИДРОФОР СЕРДИКА</t>
  </si>
  <si>
    <t>ХИДРОФОР БОЗВЕЛИ</t>
  </si>
  <si>
    <t>ЯЛТА</t>
  </si>
  <si>
    <t>ХИДРОФОР ТУЛЧА</t>
  </si>
  <si>
    <t>ХИДРОФОР ПРОЕКТАНТ</t>
  </si>
  <si>
    <t>РЕЗ.ЧАРОДЕЙКА</t>
  </si>
  <si>
    <t>ХИДРОФОР ПЕРЛА</t>
  </si>
  <si>
    <t xml:space="preserve">РЕЗ. ВИСОКА ЗОНА </t>
  </si>
  <si>
    <t>ФУРГОН ЧАВДАР</t>
  </si>
  <si>
    <t>ФУРГОН САРАЯ</t>
  </si>
  <si>
    <t>ФУРГОН ЗДРАВЕЦ</t>
  </si>
  <si>
    <t xml:space="preserve">ФУРГОН ГРАХОВО </t>
  </si>
  <si>
    <t>ХИДРОФОР НИШ</t>
  </si>
  <si>
    <t>ХИДРОФОР МУРГАШ</t>
  </si>
  <si>
    <t>ХИДРОФОР П.ХИТОВ</t>
  </si>
  <si>
    <t>ХИДРОФОР ОХРИД</t>
  </si>
  <si>
    <t xml:space="preserve">ХИДРОФОР ВЕНЕРА </t>
  </si>
  <si>
    <t>ХИДРОФОР РОДОПА</t>
  </si>
  <si>
    <t>ЦВЕТНИЦА НОВ СЕКТОР</t>
  </si>
  <si>
    <t>ЦВЕТНИЦА СТАР СЕКТОР</t>
  </si>
  <si>
    <t>III ПОДЕМ</t>
  </si>
  <si>
    <t>РМЦ ЗДРАВКО ЧАМПОЕВ</t>
  </si>
  <si>
    <t>Кооперативен пазар</t>
  </si>
  <si>
    <t xml:space="preserve">ВСИЧКО ПС РУСЕ </t>
  </si>
  <si>
    <t xml:space="preserve">активна върхова </t>
  </si>
  <si>
    <t>активна дневна</t>
  </si>
  <si>
    <t>активна нощна</t>
  </si>
  <si>
    <t>активна еднотарифна</t>
  </si>
  <si>
    <t>cos fi</t>
  </si>
  <si>
    <t xml:space="preserve"> помпена станция</t>
  </si>
  <si>
    <t>НК "ТЕКЕТО"</t>
  </si>
  <si>
    <t>РЕЗ."ЧАРОДЕЙКА"</t>
  </si>
  <si>
    <t>РЕЗ."ВИСОКА ЗОНА"</t>
  </si>
  <si>
    <t>ХИДРОФОР ВЕНЕРА</t>
  </si>
  <si>
    <t>РМЦ ЗДР.ЧАМПОЕВ</t>
  </si>
  <si>
    <t>КООПЕРАТИВЕН ПАЗАР</t>
  </si>
  <si>
    <t xml:space="preserve">          едноскална</t>
  </si>
  <si>
    <t>СрН 3</t>
  </si>
  <si>
    <t>НН 3</t>
  </si>
  <si>
    <t>НН  3</t>
  </si>
  <si>
    <t>вс.лева</t>
  </si>
  <si>
    <t>КПС КЕЯ</t>
  </si>
  <si>
    <t xml:space="preserve">КПС КЕЯ </t>
  </si>
  <si>
    <t>ЕЛЕКТРОМЕР</t>
  </si>
  <si>
    <t>03137999</t>
  </si>
  <si>
    <t>30408463</t>
  </si>
  <si>
    <t>30411551</t>
  </si>
  <si>
    <t>30410898</t>
  </si>
  <si>
    <t>30408841</t>
  </si>
  <si>
    <t>04060408</t>
  </si>
  <si>
    <t>30407335</t>
  </si>
  <si>
    <t>ЦВЕТНИЦА Н.С</t>
  </si>
  <si>
    <t>ЦВЕТНИЦА С.С.</t>
  </si>
  <si>
    <t>30410856</t>
  </si>
  <si>
    <t>30410822</t>
  </si>
  <si>
    <t>30408503</t>
  </si>
  <si>
    <t>30409905</t>
  </si>
  <si>
    <t>30408838</t>
  </si>
  <si>
    <t>04060422</t>
  </si>
  <si>
    <t>04120089</t>
  </si>
  <si>
    <t>04060610</t>
  </si>
  <si>
    <t>04120178</t>
  </si>
  <si>
    <t>04120003</t>
  </si>
  <si>
    <t>04060412</t>
  </si>
  <si>
    <t>04060509</t>
  </si>
  <si>
    <t>04060554</t>
  </si>
  <si>
    <t>3040968</t>
  </si>
  <si>
    <t>30410855</t>
  </si>
  <si>
    <t>04060534</t>
  </si>
  <si>
    <t>30408467</t>
  </si>
  <si>
    <t>30410887</t>
  </si>
  <si>
    <t>30408462</t>
  </si>
  <si>
    <t>04060713</t>
  </si>
  <si>
    <t>04120163</t>
  </si>
  <si>
    <t>04120061</t>
  </si>
  <si>
    <t>04060473</t>
  </si>
  <si>
    <t>958898</t>
  </si>
  <si>
    <t>04060002</t>
  </si>
  <si>
    <t>30410882</t>
  </si>
  <si>
    <t>04120255</t>
  </si>
  <si>
    <t>04120180</t>
  </si>
  <si>
    <t>007320</t>
  </si>
  <si>
    <t>хидрофори</t>
  </si>
  <si>
    <t>едноскална</t>
  </si>
  <si>
    <t>общо</t>
  </si>
  <si>
    <t>30408491</t>
  </si>
  <si>
    <t xml:space="preserve">         </t>
  </si>
  <si>
    <t>6</t>
  </si>
  <si>
    <t>5</t>
  </si>
  <si>
    <t>вс.KWh</t>
  </si>
  <si>
    <t>лв./кWh</t>
  </si>
  <si>
    <t>лева</t>
  </si>
  <si>
    <t>реакт върх.и дневна</t>
  </si>
  <si>
    <t>Кi</t>
  </si>
  <si>
    <t>№</t>
  </si>
  <si>
    <t>ДУНАВСКА КОПРИНА  3</t>
  </si>
  <si>
    <t>ДУНАВСКА КОПРИНА 5</t>
  </si>
  <si>
    <t>14</t>
  </si>
  <si>
    <t>В3</t>
  </si>
  <si>
    <t>Д3</t>
  </si>
  <si>
    <t>Н3</t>
  </si>
  <si>
    <t>РАЗПРЕДЕЛЕНИЕ</t>
  </si>
  <si>
    <t>АКЦИЗ</t>
  </si>
  <si>
    <t>ДДС</t>
  </si>
  <si>
    <t>P В+Д</t>
  </si>
  <si>
    <t>Р Н</t>
  </si>
  <si>
    <t>Р О</t>
  </si>
  <si>
    <t>COS FI</t>
  </si>
  <si>
    <t>Е</t>
  </si>
  <si>
    <t>В3 СР.Н</t>
  </si>
  <si>
    <t>Д3 СР.Н</t>
  </si>
  <si>
    <t>Н3 СР.Н</t>
  </si>
  <si>
    <t>цена</t>
  </si>
  <si>
    <t xml:space="preserve">       "ВИК" ООД РУСЕ </t>
  </si>
  <si>
    <t>6270</t>
  </si>
  <si>
    <t>22</t>
  </si>
  <si>
    <t>43</t>
  </si>
  <si>
    <t>14700</t>
  </si>
  <si>
    <t>975</t>
  </si>
  <si>
    <t>1416</t>
  </si>
  <si>
    <t>2545</t>
  </si>
  <si>
    <t>3790</t>
  </si>
  <si>
    <t>2153</t>
  </si>
  <si>
    <t>3096</t>
  </si>
  <si>
    <t>2039</t>
  </si>
  <si>
    <t>3092</t>
  </si>
  <si>
    <t>реактивна 
отдадена</t>
  </si>
  <si>
    <t>реактивна 
нощна</t>
  </si>
  <si>
    <t>ЮНИ  2007</t>
  </si>
  <si>
    <t>4120198</t>
  </si>
  <si>
    <t>6470</t>
  </si>
  <si>
    <t>15</t>
  </si>
  <si>
    <t>24</t>
  </si>
  <si>
    <t>46</t>
  </si>
  <si>
    <t>15094</t>
  </si>
  <si>
    <t>1012</t>
  </si>
  <si>
    <t>1472</t>
  </si>
  <si>
    <t>2654</t>
  </si>
  <si>
    <t>3957</t>
  </si>
  <si>
    <t>2242</t>
  </si>
  <si>
    <t>3229</t>
  </si>
  <si>
    <t>2128</t>
  </si>
  <si>
    <t>3236</t>
  </si>
  <si>
    <t>НОВ</t>
  </si>
  <si>
    <t>Анализ на ефекта от въвеждане в експлоатация на хидрофор Мартен</t>
  </si>
  <si>
    <t>Месец</t>
  </si>
  <si>
    <t>в</t>
  </si>
  <si>
    <t>д</t>
  </si>
  <si>
    <t>н</t>
  </si>
  <si>
    <t>1040</t>
  </si>
  <si>
    <t>3920</t>
  </si>
  <si>
    <t>Сума</t>
  </si>
  <si>
    <t>Средно</t>
  </si>
  <si>
    <t>Разход за консумация на ел.енергия на месец в лв. преди хидрофора</t>
  </si>
  <si>
    <t>СН</t>
  </si>
  <si>
    <t>НН</t>
  </si>
  <si>
    <t>Цена СН</t>
  </si>
  <si>
    <t>Цена НН</t>
  </si>
  <si>
    <t>Разлика</t>
  </si>
  <si>
    <t>Стойност на хидрофорната уредба</t>
  </si>
  <si>
    <t>Срок за изплащане на инвестицията</t>
  </si>
  <si>
    <t>Замества се водата добита от ПС Мартен с вода от ПС І-ви подем</t>
  </si>
  <si>
    <t>месеца</t>
  </si>
  <si>
    <t>Изчисление на средната консумация на ел. енергия в КWh преди хидрофора</t>
  </si>
  <si>
    <t>Ефекта от разлика в цената на ел. енергията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</si>
</sst>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7" formatCode="_(* #,##0_);_(* \(#,##0\);_(* &quot;-&quot;_);_(@_)"/>
    <numFmt numFmtId="194" formatCode="0.000"/>
    <numFmt numFmtId="195" formatCode="0.0000"/>
    <numFmt numFmtId="205" formatCode="0.000%"/>
    <numFmt numFmtId="211" formatCode="0.000;[Red]0.000"/>
    <numFmt numFmtId="212" formatCode="0.00;[Red]0.00"/>
    <numFmt numFmtId="213" formatCode="0.0;[Red]0.0"/>
    <numFmt numFmtId="216" formatCode="0;[Red]0"/>
  </numFmts>
  <fonts count="17">
    <font>
      <sz val="10"/>
      <name val="Arial"/>
    </font>
    <font>
      <sz val="10"/>
      <name val="Arial"/>
    </font>
    <font>
      <sz val="10"/>
      <name val="Courier New Cyr"/>
      <family val="3"/>
      <charset val="204"/>
    </font>
    <font>
      <sz val="10"/>
      <name val="Dutch"/>
      <charset val="204"/>
    </font>
    <font>
      <sz val="12"/>
      <name val="Courier New Cyr"/>
      <family val="3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57"/>
      <name val="Arial"/>
      <family val="2"/>
      <charset val="204"/>
    </font>
    <font>
      <sz val="10"/>
      <color indexed="12"/>
      <name val="Arial"/>
      <family val="2"/>
      <charset val="204"/>
    </font>
    <font>
      <b/>
      <sz val="10"/>
      <name val="Arial"/>
      <family val="2"/>
      <charset val="204"/>
    </font>
    <font>
      <sz val="10"/>
      <color indexed="48"/>
      <name val="Arial"/>
      <family val="2"/>
      <charset val="204"/>
    </font>
    <font>
      <sz val="10"/>
      <color indexed="50"/>
      <name val="Arial"/>
      <family val="2"/>
      <charset val="204"/>
    </font>
    <font>
      <sz val="16"/>
      <name val="Courier New Cyr"/>
      <family val="3"/>
      <charset val="204"/>
    </font>
    <font>
      <sz val="16"/>
      <name val="Arial"/>
      <family val="2"/>
      <charset val="204"/>
    </font>
    <font>
      <sz val="16"/>
      <color indexed="10"/>
      <name val="Courier New Cyr"/>
      <family val="3"/>
      <charset val="204"/>
    </font>
    <font>
      <b/>
      <sz val="16"/>
      <name val="Courier New Cyr"/>
      <family val="3"/>
      <charset val="204"/>
    </font>
    <font>
      <sz val="16"/>
      <name val="Dutch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0">
    <xf numFmtId="0" fontId="0" fillId="0" borderId="0" xfId="0"/>
    <xf numFmtId="1" fontId="2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94" fontId="3" fillId="0" borderId="0" xfId="1" applyNumberFormat="1" applyFont="1" applyFill="1" applyBorder="1"/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0" borderId="4" xfId="0" applyFont="1" applyBorder="1"/>
    <xf numFmtId="0" fontId="4" fillId="0" borderId="3" xfId="0" applyFont="1" applyBorder="1"/>
    <xf numFmtId="0" fontId="4" fillId="0" borderId="0" xfId="0" applyFont="1"/>
    <xf numFmtId="0" fontId="4" fillId="0" borderId="2" xfId="0" applyFont="1" applyBorder="1" applyAlignment="1">
      <alignment horizontal="right"/>
    </xf>
    <xf numFmtId="0" fontId="4" fillId="0" borderId="5" xfId="0" applyFont="1" applyBorder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Fill="1" applyBorder="1"/>
    <xf numFmtId="0" fontId="2" fillId="0" borderId="0" xfId="0" applyFont="1" applyBorder="1" applyAlignment="1">
      <alignment horizontal="right"/>
    </xf>
    <xf numFmtId="4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Fill="1" applyBorder="1"/>
    <xf numFmtId="194" fontId="4" fillId="0" borderId="0" xfId="1" applyNumberFormat="1" applyFont="1" applyFill="1" applyBorder="1"/>
    <xf numFmtId="1" fontId="4" fillId="0" borderId="0" xfId="0" applyNumberFormat="1" applyFont="1" applyFill="1" applyBorder="1"/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Border="1"/>
    <xf numFmtId="0" fontId="4" fillId="0" borderId="0" xfId="0" applyNumberFormat="1" applyFont="1" applyBorder="1"/>
    <xf numFmtId="1" fontId="4" fillId="0" borderId="0" xfId="0" applyNumberFormat="1" applyFont="1" applyBorder="1"/>
    <xf numFmtId="1" fontId="2" fillId="0" borderId="0" xfId="0" applyNumberFormat="1" applyFont="1" applyBorder="1" applyAlignment="1">
      <alignment horizontal="right"/>
    </xf>
    <xf numFmtId="1" fontId="4" fillId="2" borderId="0" xfId="0" applyNumberFormat="1" applyFont="1" applyFill="1" applyBorder="1"/>
    <xf numFmtId="0" fontId="5" fillId="0" borderId="5" xfId="0" applyFont="1" applyFill="1" applyBorder="1"/>
    <xf numFmtId="0" fontId="5" fillId="0" borderId="0" xfId="0" applyFont="1" applyFill="1" applyBorder="1" applyAlignment="1">
      <alignment horizontal="right"/>
    </xf>
    <xf numFmtId="212" fontId="5" fillId="0" borderId="0" xfId="0" applyNumberFormat="1" applyFont="1" applyFill="1"/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Border="1"/>
    <xf numFmtId="49" fontId="5" fillId="0" borderId="0" xfId="0" applyNumberFormat="1" applyFont="1" applyFill="1" applyBorder="1" applyAlignment="1">
      <alignment horizontal="center"/>
    </xf>
    <xf numFmtId="211" fontId="5" fillId="0" borderId="0" xfId="0" applyNumberFormat="1" applyFont="1" applyFill="1"/>
    <xf numFmtId="1" fontId="5" fillId="0" borderId="0" xfId="0" applyNumberFormat="1" applyFont="1" applyFill="1" applyBorder="1"/>
    <xf numFmtId="211" fontId="5" fillId="0" borderId="0" xfId="0" applyNumberFormat="1" applyFont="1" applyFill="1" applyBorder="1"/>
    <xf numFmtId="212" fontId="5" fillId="0" borderId="0" xfId="0" applyNumberFormat="1" applyFont="1" applyFill="1" applyBorder="1"/>
    <xf numFmtId="211" fontId="5" fillId="0" borderId="0" xfId="0" applyNumberFormat="1" applyFont="1" applyFill="1" applyBorder="1" applyAlignment="1">
      <alignment horizontal="center"/>
    </xf>
    <xf numFmtId="212" fontId="5" fillId="0" borderId="0" xfId="0" applyNumberFormat="1" applyFont="1" applyFill="1" applyBorder="1" applyAlignment="1">
      <alignment horizontal="center"/>
    </xf>
    <xf numFmtId="0" fontId="6" fillId="0" borderId="0" xfId="0" applyFont="1" applyFill="1"/>
    <xf numFmtId="49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194" fontId="5" fillId="0" borderId="0" xfId="1" applyNumberFormat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Fill="1" applyBorder="1"/>
    <xf numFmtId="49" fontId="7" fillId="0" borderId="0" xfId="0" applyNumberFormat="1" applyFont="1" applyFill="1" applyBorder="1" applyAlignment="1">
      <alignment horizontal="center"/>
    </xf>
    <xf numFmtId="211" fontId="7" fillId="0" borderId="0" xfId="0" applyNumberFormat="1" applyFont="1" applyFill="1" applyBorder="1" applyAlignment="1">
      <alignment horizontal="center"/>
    </xf>
    <xf numFmtId="212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1" fontId="7" fillId="0" borderId="0" xfId="0" applyNumberFormat="1" applyFont="1" applyFill="1" applyBorder="1"/>
    <xf numFmtId="211" fontId="7" fillId="0" borderId="0" xfId="0" applyNumberFormat="1" applyFont="1" applyFill="1" applyBorder="1"/>
    <xf numFmtId="212" fontId="7" fillId="0" borderId="0" xfId="0" applyNumberFormat="1" applyFont="1" applyFill="1" applyBorder="1"/>
    <xf numFmtId="212" fontId="7" fillId="0" borderId="0" xfId="0" applyNumberFormat="1" applyFont="1" applyFill="1"/>
    <xf numFmtId="0" fontId="7" fillId="0" borderId="5" xfId="0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211" fontId="8" fillId="0" borderId="0" xfId="0" applyNumberFormat="1" applyFont="1" applyFill="1" applyBorder="1" applyAlignment="1">
      <alignment horizontal="center"/>
    </xf>
    <xf numFmtId="212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1" fontId="8" fillId="0" borderId="0" xfId="0" applyNumberFormat="1" applyFont="1" applyFill="1" applyBorder="1"/>
    <xf numFmtId="211" fontId="8" fillId="0" borderId="0" xfId="0" applyNumberFormat="1" applyFont="1" applyFill="1" applyBorder="1"/>
    <xf numFmtId="212" fontId="8" fillId="0" borderId="0" xfId="0" applyNumberFormat="1" applyFont="1" applyFill="1" applyBorder="1"/>
    <xf numFmtId="194" fontId="8" fillId="0" borderId="0" xfId="1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right"/>
    </xf>
    <xf numFmtId="3" fontId="8" fillId="0" borderId="0" xfId="0" applyNumberFormat="1" applyFont="1" applyFill="1"/>
    <xf numFmtId="3" fontId="5" fillId="0" borderId="0" xfId="0" applyNumberFormat="1" applyFont="1" applyFill="1"/>
    <xf numFmtId="195" fontId="5" fillId="0" borderId="0" xfId="0" applyNumberFormat="1" applyFont="1" applyFill="1"/>
    <xf numFmtId="4" fontId="5" fillId="0" borderId="0" xfId="0" applyNumberFormat="1" applyFont="1" applyFill="1" applyBorder="1"/>
    <xf numFmtId="1" fontId="2" fillId="0" borderId="0" xfId="0" applyNumberFormat="1" applyFont="1" applyFill="1" applyBorder="1" applyAlignment="1">
      <alignment horizontal="right"/>
    </xf>
    <xf numFmtId="211" fontId="5" fillId="0" borderId="8" xfId="0" applyNumberFormat="1" applyFont="1" applyFill="1" applyBorder="1"/>
    <xf numFmtId="212" fontId="5" fillId="0" borderId="8" xfId="0" applyNumberFormat="1" applyFont="1" applyFill="1" applyBorder="1"/>
    <xf numFmtId="3" fontId="7" fillId="0" borderId="0" xfId="0" applyNumberFormat="1" applyFont="1" applyFill="1"/>
    <xf numFmtId="0" fontId="5" fillId="0" borderId="8" xfId="0" applyFont="1" applyFill="1" applyBorder="1"/>
    <xf numFmtId="0" fontId="5" fillId="0" borderId="8" xfId="0" applyFont="1" applyFill="1" applyBorder="1" applyAlignment="1">
      <alignment horizontal="right"/>
    </xf>
    <xf numFmtId="49" fontId="5" fillId="0" borderId="8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left"/>
    </xf>
    <xf numFmtId="1" fontId="5" fillId="0" borderId="8" xfId="0" applyNumberFormat="1" applyFont="1" applyFill="1" applyBorder="1"/>
    <xf numFmtId="212" fontId="9" fillId="0" borderId="8" xfId="0" applyNumberFormat="1" applyFont="1" applyFill="1" applyBorder="1"/>
    <xf numFmtId="194" fontId="5" fillId="0" borderId="8" xfId="0" applyNumberFormat="1" applyFont="1" applyFill="1" applyBorder="1"/>
    <xf numFmtId="0" fontId="7" fillId="0" borderId="8" xfId="0" applyFont="1" applyFill="1" applyBorder="1"/>
    <xf numFmtId="1" fontId="7" fillId="0" borderId="8" xfId="0" applyNumberFormat="1" applyFont="1" applyFill="1" applyBorder="1"/>
    <xf numFmtId="0" fontId="7" fillId="0" borderId="8" xfId="0" applyFont="1" applyFill="1" applyBorder="1" applyAlignment="1">
      <alignment horizontal="right"/>
    </xf>
    <xf numFmtId="49" fontId="7" fillId="0" borderId="8" xfId="0" applyNumberFormat="1" applyFont="1" applyFill="1" applyBorder="1" applyAlignment="1">
      <alignment horizontal="center"/>
    </xf>
    <xf numFmtId="213" fontId="8" fillId="0" borderId="0" xfId="0" applyNumberFormat="1" applyFont="1" applyFill="1" applyBorder="1"/>
    <xf numFmtId="0" fontId="8" fillId="0" borderId="8" xfId="0" applyFont="1" applyFill="1" applyBorder="1"/>
    <xf numFmtId="0" fontId="8" fillId="0" borderId="8" xfId="0" applyFont="1" applyFill="1" applyBorder="1" applyAlignment="1">
      <alignment horizontal="right"/>
    </xf>
    <xf numFmtId="205" fontId="5" fillId="0" borderId="8" xfId="2" applyNumberFormat="1" applyFont="1" applyFill="1" applyBorder="1" applyAlignment="1">
      <alignment horizontal="right"/>
    </xf>
    <xf numFmtId="211" fontId="7" fillId="0" borderId="0" xfId="0" applyNumberFormat="1" applyFont="1" applyFill="1" applyAlignment="1">
      <alignment horizontal="right"/>
    </xf>
    <xf numFmtId="0" fontId="5" fillId="0" borderId="9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right"/>
    </xf>
    <xf numFmtId="49" fontId="7" fillId="0" borderId="9" xfId="0" applyNumberFormat="1" applyFont="1" applyFill="1" applyBorder="1" applyAlignment="1">
      <alignment horizontal="center"/>
    </xf>
    <xf numFmtId="211" fontId="7" fillId="0" borderId="9" xfId="0" applyNumberFormat="1" applyFont="1" applyFill="1" applyBorder="1" applyAlignment="1">
      <alignment horizontal="right"/>
    </xf>
    <xf numFmtId="212" fontId="7" fillId="0" borderId="9" xfId="0" applyNumberFormat="1" applyFont="1" applyFill="1" applyBorder="1" applyAlignment="1">
      <alignment horizontal="right"/>
    </xf>
    <xf numFmtId="0" fontId="5" fillId="0" borderId="9" xfId="0" applyFont="1" applyFill="1" applyBorder="1"/>
    <xf numFmtId="0" fontId="10" fillId="0" borderId="0" xfId="0" applyFont="1" applyFill="1" applyAlignment="1">
      <alignment horizontal="left"/>
    </xf>
    <xf numFmtId="1" fontId="10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/>
    <xf numFmtId="3" fontId="5" fillId="0" borderId="0" xfId="0" applyNumberFormat="1" applyFont="1" applyFill="1" applyBorder="1"/>
    <xf numFmtId="3" fontId="6" fillId="0" borderId="10" xfId="0" applyNumberFormat="1" applyFont="1" applyFill="1" applyBorder="1"/>
    <xf numFmtId="212" fontId="6" fillId="0" borderId="8" xfId="0" applyNumberFormat="1" applyFont="1" applyFill="1" applyBorder="1"/>
    <xf numFmtId="212" fontId="6" fillId="0" borderId="11" xfId="0" applyNumberFormat="1" applyFont="1" applyFill="1" applyBorder="1"/>
    <xf numFmtId="212" fontId="6" fillId="0" borderId="10" xfId="0" applyNumberFormat="1" applyFont="1" applyFill="1" applyBorder="1"/>
    <xf numFmtId="3" fontId="7" fillId="0" borderId="8" xfId="0" applyNumberFormat="1" applyFont="1" applyFill="1" applyBorder="1"/>
    <xf numFmtId="3" fontId="6" fillId="0" borderId="12" xfId="0" applyNumberFormat="1" applyFont="1" applyFill="1" applyBorder="1"/>
    <xf numFmtId="212" fontId="6" fillId="0" borderId="12" xfId="0" applyNumberFormat="1" applyFont="1" applyFill="1" applyBorder="1"/>
    <xf numFmtId="216" fontId="6" fillId="0" borderId="0" xfId="0" applyNumberFormat="1" applyFont="1" applyFill="1"/>
    <xf numFmtId="216" fontId="5" fillId="0" borderId="0" xfId="0" applyNumberFormat="1" applyFont="1" applyFill="1" applyBorder="1" applyAlignment="1">
      <alignment horizontal="right"/>
    </xf>
    <xf numFmtId="0" fontId="0" fillId="0" borderId="8" xfId="0" applyBorder="1"/>
    <xf numFmtId="212" fontId="0" fillId="0" borderId="0" xfId="0" applyNumberFormat="1"/>
    <xf numFmtId="2" fontId="0" fillId="0" borderId="0" xfId="0" applyNumberFormat="1"/>
    <xf numFmtId="212" fontId="6" fillId="0" borderId="0" xfId="0" applyNumberFormat="1" applyFont="1"/>
    <xf numFmtId="3" fontId="11" fillId="0" borderId="0" xfId="0" applyNumberFormat="1" applyFont="1" applyFill="1"/>
    <xf numFmtId="16" fontId="5" fillId="0" borderId="8" xfId="0" applyNumberFormat="1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Fill="1" applyBorder="1"/>
    <xf numFmtId="0" fontId="4" fillId="0" borderId="18" xfId="0" applyFont="1" applyFill="1" applyBorder="1"/>
    <xf numFmtId="0" fontId="4" fillId="0" borderId="17" xfId="0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0" fontId="4" fillId="0" borderId="20" xfId="0" applyFont="1" applyFill="1" applyBorder="1"/>
    <xf numFmtId="0" fontId="4" fillId="3" borderId="21" xfId="0" applyFont="1" applyFill="1" applyBorder="1"/>
    <xf numFmtId="0" fontId="4" fillId="0" borderId="20" xfId="0" applyFont="1" applyBorder="1" applyAlignment="1">
      <alignment horizontal="center"/>
    </xf>
    <xf numFmtId="49" fontId="4" fillId="0" borderId="22" xfId="0" applyNumberFormat="1" applyFont="1" applyBorder="1" applyAlignment="1">
      <alignment horizontal="center"/>
    </xf>
    <xf numFmtId="0" fontId="4" fillId="0" borderId="21" xfId="0" applyFont="1" applyBorder="1"/>
    <xf numFmtId="0" fontId="4" fillId="0" borderId="21" xfId="0" applyFont="1" applyFill="1" applyBorder="1"/>
    <xf numFmtId="0" fontId="4" fillId="0" borderId="20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3" xfId="0" applyFont="1" applyBorder="1" applyAlignment="1">
      <alignment horizontal="center"/>
    </xf>
    <xf numFmtId="49" fontId="4" fillId="0" borderId="25" xfId="0" applyNumberFormat="1" applyFont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0" borderId="27" xfId="0" applyFont="1" applyBorder="1" applyAlignment="1">
      <alignment horizontal="right"/>
    </xf>
    <xf numFmtId="0" fontId="4" fillId="0" borderId="28" xfId="0" applyFont="1" applyBorder="1" applyAlignment="1">
      <alignment horizontal="center"/>
    </xf>
    <xf numFmtId="0" fontId="4" fillId="0" borderId="29" xfId="0" applyFont="1" applyBorder="1"/>
    <xf numFmtId="0" fontId="4" fillId="0" borderId="30" xfId="0" applyFont="1" applyBorder="1" applyAlignment="1">
      <alignment horizontal="right"/>
    </xf>
    <xf numFmtId="0" fontId="4" fillId="0" borderId="10" xfId="0" applyFont="1" applyBorder="1"/>
    <xf numFmtId="0" fontId="4" fillId="0" borderId="31" xfId="0" applyFont="1" applyBorder="1"/>
    <xf numFmtId="0" fontId="4" fillId="0" borderId="32" xfId="0" applyFont="1" applyBorder="1" applyAlignment="1">
      <alignment horizontal="right"/>
    </xf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36" xfId="0" applyFont="1" applyBorder="1"/>
    <xf numFmtId="0" fontId="4" fillId="0" borderId="37" xfId="0" applyFont="1" applyBorder="1"/>
    <xf numFmtId="0" fontId="4" fillId="0" borderId="29" xfId="0" applyFont="1" applyFill="1" applyBorder="1"/>
    <xf numFmtId="0" fontId="4" fillId="0" borderId="31" xfId="0" applyFont="1" applyFill="1" applyBorder="1"/>
    <xf numFmtId="0" fontId="4" fillId="0" borderId="31" xfId="0" applyFont="1" applyBorder="1" applyAlignment="1">
      <alignment horizontal="right"/>
    </xf>
    <xf numFmtId="0" fontId="4" fillId="0" borderId="34" xfId="0" applyFont="1" applyBorder="1" applyAlignment="1">
      <alignment horizontal="right"/>
    </xf>
    <xf numFmtId="0" fontId="4" fillId="0" borderId="14" xfId="0" applyFont="1" applyFill="1" applyBorder="1" applyAlignment="1">
      <alignment horizontal="center"/>
    </xf>
    <xf numFmtId="0" fontId="4" fillId="0" borderId="38" xfId="0" applyFont="1" applyBorder="1"/>
    <xf numFmtId="0" fontId="4" fillId="0" borderId="39" xfId="0" applyFont="1" applyFill="1" applyBorder="1"/>
    <xf numFmtId="0" fontId="4" fillId="0" borderId="39" xfId="0" applyFont="1" applyBorder="1" applyAlignment="1">
      <alignment horizontal="right"/>
    </xf>
    <xf numFmtId="0" fontId="4" fillId="0" borderId="39" xfId="0" applyFont="1" applyBorder="1"/>
    <xf numFmtId="0" fontId="4" fillId="0" borderId="40" xfId="0" applyFont="1" applyFill="1" applyBorder="1"/>
    <xf numFmtId="0" fontId="4" fillId="0" borderId="26" xfId="0" applyFont="1" applyBorder="1" applyAlignment="1">
      <alignment horizontal="center"/>
    </xf>
    <xf numFmtId="0" fontId="4" fillId="0" borderId="27" xfId="0" applyFont="1" applyBorder="1"/>
    <xf numFmtId="0" fontId="4" fillId="0" borderId="30" xfId="0" applyFont="1" applyBorder="1"/>
    <xf numFmtId="0" fontId="4" fillId="0" borderId="32" xfId="0" applyFont="1" applyBorder="1"/>
    <xf numFmtId="0" fontId="4" fillId="0" borderId="40" xfId="0" applyFont="1" applyBorder="1"/>
    <xf numFmtId="0" fontId="4" fillId="0" borderId="16" xfId="0" applyFont="1" applyBorder="1" applyAlignment="1">
      <alignment horizontal="left" indent="2"/>
    </xf>
    <xf numFmtId="0" fontId="4" fillId="0" borderId="29" xfId="0" applyFont="1" applyBorder="1" applyAlignment="1">
      <alignment horizontal="left" indent="1"/>
    </xf>
    <xf numFmtId="0" fontId="4" fillId="0" borderId="31" xfId="0" applyFont="1" applyBorder="1" applyAlignment="1">
      <alignment horizontal="left" indent="1"/>
    </xf>
    <xf numFmtId="0" fontId="4" fillId="0" borderId="30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left"/>
    </xf>
    <xf numFmtId="0" fontId="13" fillId="0" borderId="10" xfId="0" applyFont="1" applyFill="1" applyBorder="1"/>
    <xf numFmtId="0" fontId="12" fillId="0" borderId="10" xfId="0" applyFont="1" applyFill="1" applyBorder="1" applyAlignment="1">
      <alignment horizontal="right"/>
    </xf>
    <xf numFmtId="0" fontId="12" fillId="0" borderId="10" xfId="0" applyFont="1" applyFill="1" applyBorder="1" applyAlignment="1">
      <alignment horizontal="right" indent="3"/>
    </xf>
    <xf numFmtId="0" fontId="12" fillId="0" borderId="10" xfId="0" applyFont="1" applyFill="1" applyBorder="1"/>
    <xf numFmtId="49" fontId="12" fillId="0" borderId="10" xfId="0" applyNumberFormat="1" applyFont="1" applyFill="1" applyBorder="1" applyAlignment="1">
      <alignment horizontal="center"/>
    </xf>
    <xf numFmtId="1" fontId="12" fillId="0" borderId="10" xfId="0" applyNumberFormat="1" applyFont="1" applyFill="1" applyBorder="1"/>
    <xf numFmtId="0" fontId="14" fillId="0" borderId="10" xfId="0" applyFont="1" applyFill="1" applyBorder="1"/>
    <xf numFmtId="49" fontId="12" fillId="0" borderId="10" xfId="0" applyNumberFormat="1" applyFont="1" applyFill="1" applyBorder="1" applyAlignment="1">
      <alignment horizontal="right"/>
    </xf>
    <xf numFmtId="1" fontId="12" fillId="0" borderId="10" xfId="0" applyNumberFormat="1" applyFont="1" applyFill="1" applyBorder="1" applyAlignment="1">
      <alignment horizontal="left"/>
    </xf>
    <xf numFmtId="1" fontId="12" fillId="0" borderId="10" xfId="0" applyNumberFormat="1" applyFont="1" applyFill="1" applyBorder="1" applyAlignment="1">
      <alignment horizontal="right"/>
    </xf>
    <xf numFmtId="0" fontId="15" fillId="0" borderId="10" xfId="0" applyFont="1" applyFill="1" applyBorder="1"/>
    <xf numFmtId="1" fontId="15" fillId="0" borderId="10" xfId="0" applyNumberFormat="1" applyFont="1" applyFill="1" applyBorder="1"/>
    <xf numFmtId="194" fontId="16" fillId="0" borderId="10" xfId="1" applyNumberFormat="1" applyFont="1" applyFill="1" applyBorder="1"/>
    <xf numFmtId="1" fontId="16" fillId="0" borderId="10" xfId="1" applyNumberFormat="1" applyFont="1" applyFill="1" applyBorder="1"/>
    <xf numFmtId="0" fontId="14" fillId="0" borderId="10" xfId="0" applyFont="1" applyFill="1" applyBorder="1" applyAlignment="1">
      <alignment horizontal="left"/>
    </xf>
    <xf numFmtId="49" fontId="14" fillId="0" borderId="10" xfId="0" applyNumberFormat="1" applyFont="1" applyFill="1" applyBorder="1" applyAlignment="1">
      <alignment horizontal="center"/>
    </xf>
    <xf numFmtId="0" fontId="14" fillId="0" borderId="10" xfId="0" applyFont="1" applyFill="1" applyBorder="1" applyAlignment="1">
      <alignment horizontal="right"/>
    </xf>
    <xf numFmtId="1" fontId="14" fillId="0" borderId="10" xfId="0" applyNumberFormat="1" applyFont="1" applyFill="1" applyBorder="1"/>
    <xf numFmtId="2" fontId="12" fillId="0" borderId="10" xfId="0" applyNumberFormat="1" applyFont="1" applyFill="1" applyBorder="1"/>
    <xf numFmtId="1" fontId="13" fillId="0" borderId="10" xfId="0" applyNumberFormat="1" applyFont="1" applyFill="1" applyBorder="1"/>
    <xf numFmtId="205" fontId="12" fillId="0" borderId="10" xfId="2" applyNumberFormat="1" applyFont="1" applyFill="1" applyBorder="1" applyAlignment="1">
      <alignment horizontal="right"/>
    </xf>
    <xf numFmtId="0" fontId="12" fillId="0" borderId="10" xfId="0" applyFont="1" applyFill="1" applyBorder="1" applyAlignment="1">
      <alignment horizontal="center"/>
    </xf>
    <xf numFmtId="195" fontId="12" fillId="0" borderId="10" xfId="0" applyNumberFormat="1" applyFont="1" applyFill="1" applyBorder="1"/>
    <xf numFmtId="0" fontId="4" fillId="0" borderId="41" xfId="0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4" fillId="0" borderId="43" xfId="0" applyFont="1" applyBorder="1" applyAlignment="1">
      <alignment horizontal="center" wrapTex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3">
    <cellStyle name="Запетая [0]" xfId="1" builtinId="6"/>
    <cellStyle name="Нормален" xfId="0" builtinId="0"/>
    <cellStyle name="Процент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9"/>
  <sheetViews>
    <sheetView tabSelected="1" workbookViewId="0">
      <selection activeCell="J15" sqref="J15"/>
    </sheetView>
  </sheetViews>
  <sheetFormatPr defaultColWidth="12.85546875" defaultRowHeight="21"/>
  <cols>
    <col min="1" max="1" width="12.85546875" style="195" customWidth="1"/>
    <col min="2" max="2" width="12.85546875" style="191" customWidth="1"/>
    <col min="3" max="4" width="12.85546875" style="193" customWidth="1"/>
    <col min="5" max="5" width="15" style="193" customWidth="1"/>
    <col min="6" max="6" width="14.28515625" style="193" customWidth="1"/>
    <col min="7" max="7" width="14.7109375" style="193" bestFit="1" customWidth="1"/>
    <col min="8" max="8" width="12.7109375" style="193" bestFit="1" customWidth="1"/>
    <col min="9" max="16384" width="12.85546875" style="192"/>
  </cols>
  <sheetData>
    <row r="1" spans="1:11">
      <c r="A1" s="191" t="s">
        <v>167</v>
      </c>
      <c r="B1" s="192"/>
      <c r="G1" s="194"/>
    </row>
    <row r="2" spans="1:11" ht="4.5" customHeight="1"/>
    <row r="3" spans="1:11">
      <c r="A3" s="195" t="s">
        <v>186</v>
      </c>
      <c r="C3" s="195"/>
      <c r="D3" s="195"/>
      <c r="E3" s="196"/>
      <c r="F3" s="196"/>
      <c r="G3" s="196"/>
      <c r="H3" s="196"/>
    </row>
    <row r="4" spans="1:11">
      <c r="E4" s="197"/>
      <c r="F4" s="197"/>
      <c r="G4" s="197" t="s">
        <v>174</v>
      </c>
      <c r="H4" s="197" t="s">
        <v>175</v>
      </c>
      <c r="I4" s="197"/>
      <c r="J4" s="197"/>
      <c r="K4" s="197"/>
    </row>
    <row r="5" spans="1:11">
      <c r="A5" s="195" t="s">
        <v>168</v>
      </c>
      <c r="B5" s="191">
        <v>2.0699999999999998</v>
      </c>
      <c r="C5" s="193">
        <v>3.07</v>
      </c>
      <c r="D5" s="193">
        <v>4.07</v>
      </c>
      <c r="E5" s="193">
        <v>5.07</v>
      </c>
      <c r="F5" s="193">
        <v>7.07</v>
      </c>
      <c r="G5" s="197"/>
      <c r="H5" s="197"/>
      <c r="I5" s="197"/>
      <c r="J5" s="197"/>
      <c r="K5" s="197"/>
    </row>
    <row r="6" spans="1:11">
      <c r="A6" s="195" t="s">
        <v>169</v>
      </c>
      <c r="B6" s="191">
        <v>11520</v>
      </c>
      <c r="C6" s="193">
        <v>12800</v>
      </c>
      <c r="D6" s="193">
        <v>8560</v>
      </c>
      <c r="E6" s="197">
        <v>10560</v>
      </c>
      <c r="F6" s="197">
        <v>16160</v>
      </c>
      <c r="G6" s="197">
        <f>SUM(B6:F6)</f>
        <v>59600</v>
      </c>
      <c r="H6" s="197">
        <f>G6/5</f>
        <v>11920</v>
      </c>
      <c r="I6" s="197"/>
      <c r="J6" s="197"/>
      <c r="K6" s="197"/>
    </row>
    <row r="7" spans="1:11">
      <c r="A7" s="195" t="s">
        <v>170</v>
      </c>
      <c r="B7" s="191">
        <v>17680</v>
      </c>
      <c r="C7" s="195">
        <v>19440</v>
      </c>
      <c r="D7" s="195">
        <v>13760</v>
      </c>
      <c r="E7" s="195">
        <v>16960</v>
      </c>
      <c r="F7" s="195">
        <v>25600</v>
      </c>
      <c r="G7" s="197">
        <f>SUM(B7:F7)</f>
        <v>93440</v>
      </c>
      <c r="H7" s="197">
        <f>G7/5</f>
        <v>18688</v>
      </c>
      <c r="I7" s="195"/>
      <c r="J7" s="195"/>
      <c r="K7" s="195"/>
    </row>
    <row r="8" spans="1:11">
      <c r="A8" s="195" t="s">
        <v>171</v>
      </c>
      <c r="B8" s="191">
        <v>2880</v>
      </c>
      <c r="C8" s="195">
        <v>3520</v>
      </c>
      <c r="D8" s="195">
        <v>3200</v>
      </c>
      <c r="E8" s="196" t="s">
        <v>172</v>
      </c>
      <c r="F8" s="196" t="s">
        <v>173</v>
      </c>
      <c r="G8" s="197">
        <f>SUM(B8:F8)</f>
        <v>9600</v>
      </c>
      <c r="H8" s="197">
        <f>G8/5</f>
        <v>1920</v>
      </c>
      <c r="I8" s="196"/>
      <c r="J8" s="196"/>
      <c r="K8" s="196"/>
    </row>
    <row r="9" spans="1:11" ht="6" customHeight="1">
      <c r="A9" s="198"/>
      <c r="C9" s="195"/>
      <c r="D9" s="195"/>
      <c r="E9" s="199"/>
      <c r="F9" s="199"/>
      <c r="G9" s="197"/>
      <c r="H9" s="197"/>
      <c r="I9" s="199"/>
      <c r="J9" s="199"/>
      <c r="K9" s="197"/>
    </row>
    <row r="10" spans="1:11">
      <c r="A10" s="195" t="s">
        <v>176</v>
      </c>
      <c r="E10" s="197"/>
      <c r="F10" s="197"/>
      <c r="G10" s="197"/>
      <c r="H10" s="197"/>
      <c r="I10" s="197"/>
      <c r="J10" s="197"/>
      <c r="K10" s="197"/>
    </row>
    <row r="11" spans="1:11">
      <c r="C11" s="193" t="s">
        <v>177</v>
      </c>
      <c r="D11" s="193" t="s">
        <v>178</v>
      </c>
      <c r="E11" s="197" t="s">
        <v>179</v>
      </c>
      <c r="F11" s="197" t="s">
        <v>180</v>
      </c>
      <c r="G11" s="197" t="s">
        <v>181</v>
      </c>
      <c r="H11" s="197"/>
      <c r="I11" s="197"/>
      <c r="J11" s="197"/>
      <c r="K11" s="197"/>
    </row>
    <row r="12" spans="1:11">
      <c r="A12" s="195" t="s">
        <v>169</v>
      </c>
      <c r="B12" s="200">
        <f>H6</f>
        <v>11920</v>
      </c>
      <c r="C12" s="193">
        <v>0.14724999999999999</v>
      </c>
      <c r="D12" s="193">
        <v>0.19300999999999999</v>
      </c>
      <c r="E12" s="197">
        <f>B12*C12</f>
        <v>1755.2199999999998</v>
      </c>
      <c r="F12" s="197">
        <f>B12*D12</f>
        <v>2300.6792</v>
      </c>
      <c r="G12" s="197"/>
      <c r="H12" s="197"/>
      <c r="I12" s="197"/>
      <c r="J12" s="197"/>
      <c r="K12" s="197"/>
    </row>
    <row r="13" spans="1:11">
      <c r="A13" s="195" t="s">
        <v>170</v>
      </c>
      <c r="B13" s="200">
        <f>H7</f>
        <v>18688</v>
      </c>
      <c r="C13" s="195">
        <v>9.0440000000000006E-2</v>
      </c>
      <c r="D13" s="195">
        <v>0.11681</v>
      </c>
      <c r="E13" s="197">
        <f>B13*C13</f>
        <v>1690.1427200000001</v>
      </c>
      <c r="F13" s="197">
        <f>B13*D13</f>
        <v>2182.9452799999999</v>
      </c>
      <c r="G13" s="195"/>
      <c r="H13" s="197"/>
      <c r="I13" s="195"/>
      <c r="J13" s="195"/>
      <c r="K13" s="195"/>
    </row>
    <row r="14" spans="1:11">
      <c r="A14" s="195" t="s">
        <v>171</v>
      </c>
      <c r="B14" s="200">
        <f>H8</f>
        <v>1920</v>
      </c>
      <c r="C14" s="195">
        <v>5.586E-2</v>
      </c>
      <c r="D14" s="195">
        <v>6.9819999999999993E-2</v>
      </c>
      <c r="E14" s="197">
        <f>B14*C14</f>
        <v>107.2512</v>
      </c>
      <c r="F14" s="197">
        <f>B14*D14</f>
        <v>134.05439999999999</v>
      </c>
      <c r="G14" s="196"/>
      <c r="H14" s="196"/>
      <c r="I14" s="196"/>
      <c r="J14" s="196"/>
      <c r="K14" s="196"/>
    </row>
    <row r="15" spans="1:11">
      <c r="D15" s="195"/>
      <c r="E15" s="199">
        <f>SUM(E12:E14)</f>
        <v>3552.6139200000002</v>
      </c>
      <c r="F15" s="199">
        <f>SUM(F12:F14)</f>
        <v>4617.6788800000004</v>
      </c>
      <c r="G15" s="197">
        <f>F15-E15</f>
        <v>1065.0649600000002</v>
      </c>
      <c r="H15" s="197"/>
      <c r="I15" s="199"/>
      <c r="J15" s="199"/>
      <c r="K15" s="197"/>
    </row>
    <row r="16" spans="1:11">
      <c r="A16" s="195" t="s">
        <v>184</v>
      </c>
      <c r="E16" s="197"/>
      <c r="F16" s="197"/>
      <c r="G16" s="197"/>
      <c r="H16" s="197"/>
      <c r="I16" s="197"/>
      <c r="J16" s="197"/>
      <c r="K16" s="197"/>
    </row>
    <row r="17" spans="1:11">
      <c r="A17" s="195" t="s">
        <v>187</v>
      </c>
      <c r="E17" s="197"/>
      <c r="F17" s="197"/>
      <c r="G17" s="197"/>
      <c r="H17" s="197"/>
      <c r="I17" s="197"/>
      <c r="J17" s="197"/>
      <c r="K17" s="197"/>
    </row>
    <row r="18" spans="1:11">
      <c r="A18" s="197">
        <f>G15</f>
        <v>1065.0649600000002</v>
      </c>
      <c r="E18" s="196"/>
      <c r="F18" s="196"/>
      <c r="G18" s="195"/>
      <c r="H18" s="197"/>
      <c r="I18" s="196"/>
      <c r="J18" s="196"/>
      <c r="K18" s="195"/>
    </row>
    <row r="19" spans="1:11" ht="5.25" customHeight="1">
      <c r="E19" s="196"/>
      <c r="F19" s="196"/>
      <c r="G19" s="196"/>
      <c r="H19" s="196"/>
      <c r="I19" s="196"/>
      <c r="J19" s="196"/>
      <c r="K19" s="196"/>
    </row>
    <row r="20" spans="1:11">
      <c r="A20" s="195" t="s">
        <v>182</v>
      </c>
      <c r="E20" s="199"/>
      <c r="F20" s="199"/>
      <c r="G20" s="197"/>
      <c r="H20" s="197"/>
      <c r="I20" s="199"/>
      <c r="J20" s="199"/>
      <c r="K20" s="197"/>
    </row>
    <row r="21" spans="1:11">
      <c r="A21" s="195">
        <v>8150</v>
      </c>
      <c r="E21" s="201"/>
      <c r="F21" s="201"/>
      <c r="G21" s="197"/>
      <c r="H21" s="197"/>
      <c r="I21" s="201"/>
      <c r="J21" s="201"/>
      <c r="K21" s="197"/>
    </row>
    <row r="22" spans="1:11" ht="7.5" customHeight="1">
      <c r="E22" s="197"/>
      <c r="F22" s="197"/>
      <c r="G22" s="197"/>
      <c r="H22" s="197"/>
      <c r="I22" s="197"/>
      <c r="J22" s="197"/>
      <c r="K22" s="197"/>
    </row>
    <row r="23" spans="1:11">
      <c r="A23" s="202" t="s">
        <v>183</v>
      </c>
      <c r="E23" s="197"/>
      <c r="F23" s="203">
        <f>A21/A18</f>
        <v>7.6521154165094298</v>
      </c>
      <c r="G23" s="195" t="s">
        <v>185</v>
      </c>
      <c r="H23" s="197"/>
      <c r="I23" s="197"/>
      <c r="J23" s="197"/>
      <c r="K23" s="195"/>
    </row>
    <row r="24" spans="1:11">
      <c r="C24" s="195"/>
      <c r="D24" s="195"/>
      <c r="E24" s="196"/>
      <c r="F24" s="196"/>
      <c r="G24" s="196"/>
      <c r="H24" s="196"/>
      <c r="I24" s="196"/>
      <c r="J24" s="196"/>
      <c r="K24" s="196"/>
    </row>
    <row r="25" spans="1:11">
      <c r="E25" s="197"/>
      <c r="F25" s="197"/>
      <c r="G25" s="197"/>
      <c r="H25" s="197"/>
      <c r="I25" s="197"/>
      <c r="J25" s="197"/>
      <c r="K25" s="197"/>
    </row>
    <row r="26" spans="1:11">
      <c r="E26" s="197"/>
      <c r="F26" s="197"/>
      <c r="G26" s="197"/>
      <c r="H26" s="197"/>
      <c r="I26" s="197"/>
      <c r="J26" s="197"/>
      <c r="K26" s="197"/>
    </row>
    <row r="27" spans="1:11">
      <c r="E27" s="197"/>
      <c r="F27" s="197"/>
      <c r="G27" s="197"/>
      <c r="H27" s="197"/>
      <c r="I27" s="197"/>
      <c r="J27" s="197"/>
      <c r="K27" s="197"/>
    </row>
    <row r="28" spans="1:11">
      <c r="E28" s="197"/>
      <c r="F28" s="197"/>
      <c r="G28" s="195"/>
      <c r="H28" s="197"/>
      <c r="I28" s="195"/>
      <c r="J28" s="197"/>
      <c r="K28" s="195"/>
    </row>
    <row r="29" spans="1:11">
      <c r="C29" s="195"/>
      <c r="D29" s="195"/>
      <c r="E29" s="196"/>
      <c r="F29" s="196"/>
      <c r="G29" s="196"/>
      <c r="H29" s="196"/>
      <c r="I29" s="196"/>
      <c r="J29" s="196"/>
      <c r="K29" s="196"/>
    </row>
    <row r="30" spans="1:11">
      <c r="E30" s="197"/>
      <c r="F30" s="197"/>
      <c r="G30" s="197"/>
      <c r="H30" s="197"/>
      <c r="I30" s="197"/>
      <c r="J30" s="197"/>
      <c r="K30" s="197"/>
    </row>
    <row r="31" spans="1:11">
      <c r="E31" s="197"/>
      <c r="F31" s="197"/>
      <c r="G31" s="197"/>
      <c r="H31" s="197"/>
      <c r="I31" s="197"/>
      <c r="J31" s="197"/>
      <c r="K31" s="197"/>
    </row>
    <row r="32" spans="1:11">
      <c r="E32" s="197"/>
      <c r="F32" s="197"/>
      <c r="G32" s="197"/>
      <c r="H32" s="197"/>
      <c r="I32" s="197"/>
      <c r="J32" s="197"/>
      <c r="K32" s="197"/>
    </row>
    <row r="33" spans="3:11">
      <c r="C33" s="195"/>
      <c r="D33" s="195"/>
      <c r="E33" s="195"/>
      <c r="F33" s="195"/>
      <c r="G33" s="195"/>
      <c r="H33" s="197"/>
      <c r="I33" s="195"/>
      <c r="J33" s="195"/>
      <c r="K33" s="195"/>
    </row>
    <row r="34" spans="3:11">
      <c r="C34" s="195"/>
      <c r="D34" s="195"/>
      <c r="E34" s="196"/>
      <c r="F34" s="196"/>
      <c r="G34" s="196"/>
      <c r="H34" s="196"/>
      <c r="I34" s="196"/>
      <c r="J34" s="196"/>
      <c r="K34" s="196"/>
    </row>
    <row r="35" spans="3:11">
      <c r="E35" s="197"/>
      <c r="F35" s="197"/>
      <c r="G35" s="197"/>
      <c r="H35" s="197"/>
      <c r="I35" s="197"/>
      <c r="J35" s="197"/>
      <c r="K35" s="197"/>
    </row>
    <row r="36" spans="3:11">
      <c r="E36" s="197"/>
      <c r="F36" s="197"/>
      <c r="G36" s="197"/>
      <c r="H36" s="197"/>
      <c r="I36" s="197"/>
      <c r="J36" s="197"/>
      <c r="K36" s="197"/>
    </row>
    <row r="37" spans="3:11">
      <c r="E37" s="197"/>
      <c r="F37" s="197"/>
      <c r="G37" s="197"/>
      <c r="H37" s="197"/>
      <c r="I37" s="197"/>
      <c r="J37" s="197"/>
      <c r="K37" s="197"/>
    </row>
    <row r="38" spans="3:11">
      <c r="C38" s="195"/>
      <c r="D38" s="195"/>
      <c r="E38" s="195"/>
      <c r="F38" s="195"/>
      <c r="G38" s="195"/>
      <c r="H38" s="197"/>
      <c r="I38" s="195"/>
      <c r="J38" s="195"/>
      <c r="K38" s="195"/>
    </row>
    <row r="39" spans="3:11">
      <c r="E39" s="196"/>
      <c r="F39" s="196"/>
      <c r="G39" s="196"/>
      <c r="H39" s="196"/>
      <c r="I39" s="196"/>
      <c r="J39" s="196"/>
      <c r="K39" s="196"/>
    </row>
    <row r="40" spans="3:11">
      <c r="E40" s="199"/>
      <c r="F40" s="199"/>
      <c r="G40" s="197"/>
      <c r="H40" s="197"/>
      <c r="I40" s="199"/>
      <c r="J40" s="199"/>
      <c r="K40" s="197"/>
    </row>
    <row r="41" spans="3:11">
      <c r="E41" s="199"/>
      <c r="F41" s="199"/>
      <c r="G41" s="197"/>
      <c r="H41" s="197"/>
      <c r="I41" s="199"/>
      <c r="J41" s="199"/>
      <c r="K41" s="197"/>
    </row>
    <row r="42" spans="3:11">
      <c r="E42" s="197"/>
      <c r="F42" s="197"/>
      <c r="G42" s="197"/>
      <c r="H42" s="197"/>
      <c r="I42" s="197"/>
      <c r="J42" s="197"/>
      <c r="K42" s="197"/>
    </row>
    <row r="43" spans="3:11">
      <c r="C43" s="195"/>
      <c r="D43" s="195"/>
      <c r="E43" s="195"/>
      <c r="F43" s="195"/>
      <c r="G43" s="195"/>
      <c r="H43" s="197"/>
      <c r="I43" s="195"/>
      <c r="J43" s="195"/>
      <c r="K43" s="195"/>
    </row>
    <row r="44" spans="3:11">
      <c r="E44" s="196"/>
      <c r="F44" s="196"/>
      <c r="G44" s="196"/>
      <c r="H44" s="196"/>
      <c r="I44" s="196"/>
      <c r="J44" s="196"/>
      <c r="K44" s="196"/>
    </row>
    <row r="45" spans="3:11">
      <c r="E45" s="197"/>
      <c r="F45" s="197"/>
      <c r="G45" s="197"/>
      <c r="H45" s="197"/>
      <c r="I45" s="197"/>
      <c r="J45" s="197"/>
      <c r="K45" s="197"/>
    </row>
    <row r="46" spans="3:11">
      <c r="E46" s="197"/>
      <c r="F46" s="197"/>
      <c r="G46" s="197"/>
      <c r="H46" s="197"/>
      <c r="I46" s="197"/>
      <c r="J46" s="197"/>
      <c r="K46" s="197"/>
    </row>
    <row r="47" spans="3:11">
      <c r="E47" s="197"/>
      <c r="F47" s="197"/>
      <c r="G47" s="197"/>
      <c r="H47" s="197"/>
      <c r="I47" s="197"/>
      <c r="J47" s="197"/>
      <c r="K47" s="197"/>
    </row>
    <row r="48" spans="3:11">
      <c r="E48" s="197"/>
      <c r="F48" s="197"/>
      <c r="G48" s="195"/>
      <c r="H48" s="197"/>
      <c r="I48" s="195"/>
      <c r="J48" s="197"/>
      <c r="K48" s="195"/>
    </row>
    <row r="49" spans="3:11">
      <c r="C49" s="195"/>
      <c r="D49" s="195"/>
      <c r="E49" s="196"/>
      <c r="F49" s="196"/>
      <c r="G49" s="196"/>
      <c r="H49" s="196"/>
      <c r="I49" s="196"/>
      <c r="J49" s="196"/>
      <c r="K49" s="196"/>
    </row>
    <row r="50" spans="3:11">
      <c r="E50" s="197"/>
      <c r="F50" s="197"/>
      <c r="G50" s="197"/>
      <c r="H50" s="197"/>
      <c r="I50" s="197"/>
      <c r="J50" s="197"/>
      <c r="K50" s="197"/>
    </row>
    <row r="51" spans="3:11">
      <c r="E51" s="197"/>
      <c r="F51" s="197"/>
      <c r="G51" s="197"/>
      <c r="H51" s="197"/>
      <c r="I51" s="197"/>
      <c r="K51" s="197"/>
    </row>
    <row r="52" spans="3:11">
      <c r="E52" s="197"/>
      <c r="F52" s="197"/>
      <c r="G52" s="197"/>
      <c r="H52" s="197"/>
      <c r="I52" s="197"/>
      <c r="J52" s="197"/>
      <c r="K52" s="197"/>
    </row>
    <row r="53" spans="3:11">
      <c r="E53" s="197"/>
      <c r="F53" s="197"/>
      <c r="G53" s="197"/>
      <c r="H53" s="197"/>
      <c r="I53" s="197"/>
      <c r="J53" s="197"/>
      <c r="K53" s="197"/>
    </row>
    <row r="54" spans="3:11">
      <c r="E54" s="197"/>
      <c r="F54" s="197"/>
      <c r="G54" s="197"/>
      <c r="H54" s="197"/>
      <c r="I54" s="197"/>
      <c r="J54" s="197"/>
      <c r="K54" s="197"/>
    </row>
    <row r="55" spans="3:11">
      <c r="C55" s="204"/>
      <c r="D55" s="204"/>
      <c r="E55" s="197"/>
      <c r="F55" s="197"/>
      <c r="G55" s="197"/>
      <c r="H55" s="197"/>
      <c r="I55" s="197"/>
      <c r="J55" s="197"/>
      <c r="K55" s="197"/>
    </row>
    <row r="56" spans="3:11">
      <c r="E56" s="195"/>
      <c r="F56" s="195"/>
      <c r="G56" s="195"/>
      <c r="H56" s="197"/>
      <c r="I56" s="195"/>
      <c r="J56" s="195"/>
      <c r="K56" s="195"/>
    </row>
    <row r="57" spans="3:11">
      <c r="C57" s="195"/>
      <c r="D57" s="195"/>
      <c r="E57" s="196"/>
      <c r="F57" s="196"/>
      <c r="G57" s="196"/>
      <c r="H57" s="196"/>
      <c r="I57" s="196"/>
      <c r="J57" s="196"/>
      <c r="K57" s="196"/>
    </row>
    <row r="58" spans="3:11">
      <c r="E58" s="197"/>
      <c r="F58" s="197"/>
      <c r="G58" s="197"/>
      <c r="H58" s="197"/>
      <c r="I58" s="197"/>
      <c r="J58" s="197"/>
      <c r="K58" s="197"/>
    </row>
    <row r="59" spans="3:11">
      <c r="E59" s="197"/>
      <c r="F59" s="197"/>
      <c r="G59" s="197"/>
      <c r="H59" s="197"/>
      <c r="I59" s="197"/>
      <c r="J59" s="197"/>
      <c r="K59" s="197"/>
    </row>
    <row r="60" spans="3:11">
      <c r="E60" s="197"/>
      <c r="F60" s="197"/>
      <c r="G60" s="197"/>
      <c r="H60" s="197"/>
      <c r="I60" s="197"/>
      <c r="J60" s="197"/>
      <c r="K60" s="197"/>
    </row>
    <row r="61" spans="3:11">
      <c r="C61" s="195"/>
      <c r="D61" s="195"/>
      <c r="E61" s="195"/>
      <c r="F61" s="195"/>
      <c r="G61" s="195"/>
      <c r="H61" s="205"/>
      <c r="I61" s="195"/>
      <c r="J61" s="195"/>
      <c r="K61" s="195"/>
    </row>
    <row r="62" spans="3:11">
      <c r="C62" s="195"/>
      <c r="D62" s="195"/>
      <c r="E62" s="196"/>
      <c r="F62" s="196"/>
      <c r="G62" s="196"/>
      <c r="H62" s="196"/>
      <c r="I62" s="196"/>
      <c r="J62" s="196"/>
      <c r="K62" s="196"/>
    </row>
    <row r="63" spans="3:11">
      <c r="E63" s="197"/>
      <c r="F63" s="197"/>
      <c r="G63" s="197"/>
      <c r="H63" s="197"/>
      <c r="I63" s="197"/>
      <c r="J63" s="197"/>
      <c r="K63" s="197"/>
    </row>
    <row r="64" spans="3:11">
      <c r="E64" s="197"/>
      <c r="F64" s="197"/>
      <c r="G64" s="197"/>
      <c r="H64" s="197"/>
      <c r="I64" s="197"/>
      <c r="J64" s="197"/>
      <c r="K64" s="197"/>
    </row>
    <row r="65" spans="1:11">
      <c r="E65" s="197"/>
      <c r="F65" s="197"/>
      <c r="G65" s="197"/>
      <c r="H65" s="197"/>
      <c r="I65" s="197"/>
      <c r="J65" s="197"/>
      <c r="K65" s="197"/>
    </row>
    <row r="66" spans="1:11">
      <c r="C66" s="195"/>
      <c r="D66" s="195"/>
      <c r="E66" s="195"/>
      <c r="F66" s="195"/>
      <c r="G66" s="195"/>
      <c r="H66" s="205"/>
      <c r="I66" s="195"/>
      <c r="J66" s="195"/>
      <c r="K66" s="195"/>
    </row>
    <row r="67" spans="1:11">
      <c r="C67" s="195"/>
      <c r="D67" s="195"/>
      <c r="E67" s="196"/>
      <c r="F67" s="196"/>
      <c r="G67" s="196"/>
      <c r="H67" s="196"/>
      <c r="I67" s="196"/>
      <c r="J67" s="196"/>
      <c r="K67" s="196"/>
    </row>
    <row r="68" spans="1:11">
      <c r="C68" s="195"/>
      <c r="D68" s="195"/>
      <c r="E68" s="199"/>
      <c r="F68" s="199"/>
      <c r="G68" s="197"/>
      <c r="H68" s="197"/>
      <c r="I68" s="199"/>
      <c r="J68" s="199"/>
      <c r="K68" s="197"/>
    </row>
    <row r="69" spans="1:11">
      <c r="E69" s="197"/>
      <c r="F69" s="197"/>
      <c r="G69" s="197"/>
      <c r="H69" s="197"/>
      <c r="I69" s="197"/>
      <c r="J69" s="197"/>
      <c r="K69" s="197"/>
    </row>
    <row r="70" spans="1:11">
      <c r="E70" s="197"/>
      <c r="F70" s="197"/>
      <c r="G70" s="197"/>
      <c r="H70" s="197"/>
      <c r="I70" s="197"/>
      <c r="J70" s="197"/>
      <c r="K70" s="197"/>
    </row>
    <row r="71" spans="1:11">
      <c r="C71" s="195"/>
      <c r="D71" s="195"/>
      <c r="E71" s="195"/>
      <c r="F71" s="195"/>
      <c r="G71" s="195"/>
      <c r="H71" s="205"/>
      <c r="I71" s="195"/>
      <c r="J71" s="195"/>
      <c r="K71" s="195"/>
    </row>
    <row r="72" spans="1:11">
      <c r="C72" s="195"/>
      <c r="D72" s="195"/>
      <c r="E72" s="196"/>
      <c r="F72" s="196"/>
      <c r="G72" s="196"/>
      <c r="H72" s="196"/>
      <c r="I72" s="196"/>
      <c r="J72" s="196"/>
      <c r="K72" s="196"/>
    </row>
    <row r="73" spans="1:11">
      <c r="E73" s="197"/>
      <c r="F73" s="197"/>
      <c r="G73" s="197"/>
      <c r="H73" s="197"/>
      <c r="I73" s="197"/>
      <c r="J73" s="197"/>
      <c r="K73" s="197"/>
    </row>
    <row r="74" spans="1:11">
      <c r="E74" s="197"/>
      <c r="F74" s="197"/>
      <c r="G74" s="197"/>
      <c r="H74" s="197"/>
      <c r="I74" s="197"/>
      <c r="J74" s="197"/>
      <c r="K74" s="197"/>
    </row>
    <row r="75" spans="1:11">
      <c r="E75" s="197"/>
      <c r="F75" s="197"/>
      <c r="G75" s="197"/>
      <c r="H75" s="197"/>
      <c r="I75" s="197"/>
      <c r="J75" s="197"/>
      <c r="K75" s="197"/>
    </row>
    <row r="76" spans="1:11">
      <c r="C76" s="195"/>
      <c r="D76" s="195"/>
      <c r="E76" s="195"/>
      <c r="F76" s="195"/>
      <c r="G76" s="195"/>
      <c r="H76" s="205"/>
      <c r="I76" s="195"/>
      <c r="J76" s="195"/>
      <c r="K76" s="195"/>
    </row>
    <row r="77" spans="1:11">
      <c r="A77" s="198"/>
      <c r="B77" s="206"/>
      <c r="C77" s="198"/>
      <c r="D77" s="198"/>
      <c r="E77" s="207"/>
      <c r="F77" s="207"/>
      <c r="G77" s="207"/>
      <c r="H77" s="207"/>
      <c r="I77" s="207"/>
      <c r="J77" s="207"/>
      <c r="K77" s="207"/>
    </row>
    <row r="78" spans="1:11">
      <c r="A78" s="198"/>
      <c r="B78" s="206"/>
      <c r="C78" s="208"/>
      <c r="D78" s="208"/>
      <c r="E78" s="209"/>
      <c r="F78" s="209"/>
      <c r="G78" s="209"/>
      <c r="H78" s="209"/>
      <c r="I78" s="209"/>
      <c r="J78" s="209"/>
      <c r="K78" s="209"/>
    </row>
    <row r="79" spans="1:11">
      <c r="A79" s="198"/>
      <c r="B79" s="206"/>
      <c r="C79" s="208"/>
      <c r="D79" s="208"/>
      <c r="E79" s="209"/>
      <c r="F79" s="209"/>
      <c r="G79" s="209"/>
      <c r="H79" s="209"/>
      <c r="I79" s="209"/>
      <c r="J79" s="209"/>
      <c r="K79" s="209"/>
    </row>
    <row r="80" spans="1:11">
      <c r="B80" s="206"/>
      <c r="E80" s="197"/>
      <c r="F80" s="197"/>
      <c r="G80" s="195"/>
      <c r="H80" s="197"/>
      <c r="I80" s="209"/>
      <c r="J80" s="209"/>
      <c r="K80" s="209"/>
    </row>
    <row r="81" spans="3:11">
      <c r="C81" s="195"/>
      <c r="D81" s="195"/>
      <c r="E81" s="196"/>
      <c r="F81" s="196"/>
      <c r="G81" s="196"/>
      <c r="H81" s="196"/>
      <c r="I81" s="196"/>
      <c r="J81" s="196"/>
      <c r="K81" s="196"/>
    </row>
    <row r="82" spans="3:11">
      <c r="E82" s="197"/>
      <c r="F82" s="197"/>
      <c r="G82" s="197"/>
      <c r="H82" s="197"/>
      <c r="I82" s="197"/>
      <c r="J82" s="197"/>
      <c r="K82" s="197"/>
    </row>
    <row r="83" spans="3:11">
      <c r="E83" s="197"/>
      <c r="F83" s="197"/>
      <c r="G83" s="197"/>
      <c r="H83" s="197"/>
      <c r="I83" s="197"/>
      <c r="J83" s="197"/>
      <c r="K83" s="197"/>
    </row>
    <row r="84" spans="3:11">
      <c r="E84" s="197"/>
      <c r="F84" s="197"/>
      <c r="G84" s="197"/>
      <c r="H84" s="197"/>
      <c r="I84" s="197"/>
      <c r="J84" s="197"/>
      <c r="K84" s="197"/>
    </row>
    <row r="85" spans="3:11">
      <c r="C85" s="195"/>
      <c r="D85" s="195"/>
      <c r="E85" s="195"/>
      <c r="F85" s="195"/>
      <c r="G85" s="195"/>
      <c r="H85" s="197"/>
      <c r="I85" s="195"/>
      <c r="J85" s="195"/>
      <c r="K85" s="195"/>
    </row>
    <row r="86" spans="3:11">
      <c r="C86" s="195"/>
      <c r="D86" s="195"/>
      <c r="E86" s="196"/>
      <c r="F86" s="196"/>
      <c r="G86" s="196"/>
      <c r="H86" s="196"/>
      <c r="I86" s="196"/>
      <c r="J86" s="196"/>
      <c r="K86" s="196"/>
    </row>
    <row r="87" spans="3:11">
      <c r="E87" s="197"/>
      <c r="F87" s="197"/>
      <c r="G87" s="197"/>
      <c r="H87" s="197"/>
      <c r="I87" s="197"/>
      <c r="J87" s="197"/>
      <c r="K87" s="197"/>
    </row>
    <row r="88" spans="3:11">
      <c r="E88" s="197"/>
      <c r="F88" s="197"/>
      <c r="G88" s="197"/>
      <c r="H88" s="197"/>
      <c r="I88" s="197"/>
      <c r="J88" s="197"/>
      <c r="K88" s="197"/>
    </row>
    <row r="89" spans="3:11">
      <c r="E89" s="197"/>
      <c r="F89" s="197"/>
      <c r="G89" s="197"/>
      <c r="H89" s="197"/>
      <c r="I89" s="197"/>
      <c r="J89" s="197"/>
      <c r="K89" s="197"/>
    </row>
    <row r="90" spans="3:11">
      <c r="C90" s="195"/>
      <c r="D90" s="195"/>
      <c r="E90" s="195"/>
      <c r="F90" s="195"/>
      <c r="G90" s="195"/>
      <c r="H90" s="197"/>
      <c r="I90" s="195"/>
      <c r="J90" s="195"/>
      <c r="K90" s="195"/>
    </row>
    <row r="91" spans="3:11">
      <c r="C91" s="195"/>
      <c r="D91" s="195"/>
      <c r="E91" s="196"/>
      <c r="F91" s="196"/>
      <c r="G91" s="196"/>
      <c r="H91" s="196"/>
      <c r="I91" s="196"/>
      <c r="J91" s="196"/>
      <c r="K91" s="196"/>
    </row>
    <row r="92" spans="3:11">
      <c r="E92" s="197"/>
      <c r="F92" s="197"/>
      <c r="G92" s="197"/>
      <c r="H92" s="197"/>
      <c r="I92" s="197"/>
      <c r="J92" s="197"/>
      <c r="K92" s="197"/>
    </row>
    <row r="93" spans="3:11">
      <c r="E93" s="197"/>
      <c r="F93" s="197"/>
      <c r="G93" s="195"/>
      <c r="H93" s="197"/>
      <c r="I93" s="197"/>
      <c r="J93" s="197"/>
      <c r="K93" s="195"/>
    </row>
    <row r="94" spans="3:11">
      <c r="C94" s="195"/>
      <c r="D94" s="195"/>
      <c r="E94" s="196"/>
      <c r="F94" s="196"/>
      <c r="G94" s="196"/>
      <c r="H94" s="196"/>
      <c r="I94" s="196"/>
      <c r="J94" s="196"/>
      <c r="K94" s="196"/>
    </row>
    <row r="95" spans="3:11">
      <c r="E95" s="197"/>
      <c r="F95" s="197"/>
      <c r="G95" s="197"/>
      <c r="H95" s="197"/>
      <c r="I95" s="197"/>
      <c r="J95" s="197"/>
      <c r="K95" s="197"/>
    </row>
    <row r="96" spans="3:11">
      <c r="C96" s="195"/>
      <c r="D96" s="195"/>
      <c r="E96" s="196"/>
      <c r="F96" s="196"/>
      <c r="G96" s="195"/>
      <c r="H96" s="196"/>
      <c r="I96" s="196"/>
      <c r="J96" s="196"/>
      <c r="K96" s="195"/>
    </row>
    <row r="97" spans="3:11">
      <c r="C97" s="195"/>
      <c r="D97" s="195"/>
      <c r="E97" s="196"/>
      <c r="F97" s="196"/>
      <c r="G97" s="196"/>
      <c r="H97" s="196"/>
      <c r="I97" s="196"/>
      <c r="J97" s="196"/>
      <c r="K97" s="196"/>
    </row>
    <row r="98" spans="3:11">
      <c r="E98" s="197"/>
      <c r="F98" s="197"/>
      <c r="G98" s="197"/>
      <c r="H98" s="197"/>
      <c r="I98" s="197"/>
      <c r="J98" s="197"/>
      <c r="K98" s="197"/>
    </row>
    <row r="99" spans="3:11">
      <c r="E99" s="197"/>
      <c r="F99" s="197"/>
      <c r="G99" s="197"/>
      <c r="H99" s="197"/>
      <c r="I99" s="197"/>
      <c r="J99" s="197"/>
      <c r="K99" s="197"/>
    </row>
    <row r="100" spans="3:11">
      <c r="E100" s="197"/>
      <c r="F100" s="197"/>
      <c r="G100" s="197"/>
      <c r="H100" s="197"/>
      <c r="I100" s="197"/>
      <c r="J100" s="197"/>
      <c r="K100" s="197"/>
    </row>
    <row r="101" spans="3:11">
      <c r="C101" s="195"/>
      <c r="D101" s="195"/>
      <c r="E101" s="195"/>
      <c r="F101" s="195"/>
      <c r="G101" s="195"/>
      <c r="H101" s="197"/>
      <c r="I101" s="195"/>
      <c r="J101" s="195"/>
      <c r="K101" s="195"/>
    </row>
    <row r="102" spans="3:11">
      <c r="E102" s="197"/>
      <c r="F102" s="197"/>
      <c r="G102" s="195"/>
      <c r="H102" s="197"/>
      <c r="I102" s="197"/>
      <c r="J102" s="197"/>
      <c r="K102" s="195"/>
    </row>
    <row r="103" spans="3:11">
      <c r="C103" s="195"/>
      <c r="D103" s="195"/>
      <c r="E103" s="196"/>
      <c r="F103" s="196"/>
      <c r="G103" s="196"/>
      <c r="H103" s="196"/>
      <c r="I103" s="196"/>
      <c r="J103" s="196"/>
      <c r="K103" s="196"/>
    </row>
    <row r="104" spans="3:11">
      <c r="E104" s="197"/>
      <c r="F104" s="197"/>
      <c r="G104" s="197"/>
      <c r="H104" s="197"/>
      <c r="I104" s="197"/>
      <c r="J104" s="197"/>
      <c r="K104" s="197"/>
    </row>
    <row r="105" spans="3:11">
      <c r="E105" s="197"/>
      <c r="F105" s="197"/>
      <c r="G105" s="195"/>
      <c r="H105" s="197"/>
      <c r="I105" s="197"/>
      <c r="J105" s="197"/>
      <c r="K105" s="195"/>
    </row>
    <row r="106" spans="3:11">
      <c r="C106" s="195"/>
      <c r="D106" s="195"/>
      <c r="E106" s="196"/>
      <c r="F106" s="196"/>
      <c r="G106" s="196"/>
      <c r="H106" s="196"/>
      <c r="I106" s="196"/>
      <c r="J106" s="196"/>
      <c r="K106" s="196"/>
    </row>
    <row r="107" spans="3:11">
      <c r="E107" s="197"/>
      <c r="F107" s="197"/>
      <c r="G107" s="197"/>
      <c r="H107" s="197"/>
      <c r="I107" s="197"/>
      <c r="J107" s="197"/>
      <c r="K107" s="197"/>
    </row>
    <row r="108" spans="3:11">
      <c r="E108" s="197"/>
      <c r="F108" s="197"/>
      <c r="G108" s="197"/>
      <c r="H108" s="197"/>
      <c r="I108" s="197"/>
      <c r="J108" s="197"/>
      <c r="K108" s="197"/>
    </row>
    <row r="109" spans="3:11">
      <c r="E109" s="197"/>
      <c r="F109" s="197"/>
      <c r="G109" s="197"/>
      <c r="H109" s="197"/>
      <c r="I109" s="197"/>
      <c r="J109" s="197"/>
      <c r="K109" s="197"/>
    </row>
    <row r="110" spans="3:11">
      <c r="C110" s="195"/>
      <c r="D110" s="195"/>
      <c r="E110" s="195"/>
      <c r="F110" s="195"/>
      <c r="G110" s="195"/>
      <c r="H110" s="197"/>
      <c r="I110" s="195"/>
      <c r="J110" s="195"/>
      <c r="K110" s="195"/>
    </row>
    <row r="111" spans="3:11">
      <c r="C111" s="195"/>
      <c r="D111" s="195"/>
      <c r="E111" s="196"/>
      <c r="F111" s="196"/>
      <c r="G111" s="196"/>
      <c r="H111" s="196"/>
      <c r="I111" s="196"/>
      <c r="J111" s="196"/>
      <c r="K111" s="196"/>
    </row>
    <row r="112" spans="3:11">
      <c r="E112" s="197"/>
      <c r="F112" s="197"/>
      <c r="G112" s="197"/>
      <c r="H112" s="197"/>
      <c r="I112" s="197"/>
      <c r="J112" s="197"/>
      <c r="K112" s="197"/>
    </row>
    <row r="113" spans="3:11">
      <c r="E113" s="197"/>
      <c r="F113" s="197"/>
      <c r="G113" s="195"/>
      <c r="H113" s="197"/>
      <c r="I113" s="197"/>
      <c r="J113" s="197"/>
      <c r="K113" s="195"/>
    </row>
    <row r="114" spans="3:11">
      <c r="C114" s="195"/>
      <c r="D114" s="195"/>
      <c r="E114" s="196"/>
      <c r="F114" s="196"/>
      <c r="G114" s="196"/>
      <c r="H114" s="196"/>
      <c r="I114" s="196"/>
      <c r="J114" s="196"/>
      <c r="K114" s="196"/>
    </row>
    <row r="115" spans="3:11">
      <c r="E115" s="197"/>
      <c r="F115" s="197"/>
      <c r="G115" s="197"/>
      <c r="H115" s="197"/>
      <c r="I115" s="197"/>
      <c r="J115" s="197"/>
      <c r="K115" s="197"/>
    </row>
    <row r="116" spans="3:11">
      <c r="E116" s="197"/>
      <c r="F116" s="197"/>
      <c r="G116" s="197"/>
      <c r="H116" s="197"/>
      <c r="I116" s="197"/>
      <c r="J116" s="197"/>
      <c r="K116" s="197"/>
    </row>
    <row r="117" spans="3:11">
      <c r="E117" s="197"/>
      <c r="F117" s="197"/>
      <c r="G117" s="197"/>
      <c r="H117" s="197"/>
      <c r="I117" s="197"/>
      <c r="J117" s="197"/>
      <c r="K117" s="197"/>
    </row>
    <row r="118" spans="3:11">
      <c r="E118" s="197"/>
      <c r="F118" s="197"/>
      <c r="G118" s="197"/>
      <c r="H118" s="197"/>
      <c r="I118" s="197"/>
      <c r="J118" s="197"/>
      <c r="K118" s="197"/>
    </row>
    <row r="119" spans="3:11">
      <c r="C119" s="195"/>
      <c r="D119" s="195"/>
      <c r="E119" s="196"/>
      <c r="F119" s="196"/>
      <c r="G119" s="196"/>
      <c r="H119" s="196"/>
      <c r="I119" s="196"/>
      <c r="J119" s="196"/>
      <c r="K119" s="196"/>
    </row>
    <row r="120" spans="3:11">
      <c r="E120" s="197"/>
      <c r="F120" s="197"/>
      <c r="G120" s="197"/>
      <c r="H120" s="197"/>
      <c r="I120" s="197"/>
      <c r="J120" s="197"/>
      <c r="K120" s="197"/>
    </row>
    <row r="121" spans="3:11">
      <c r="E121" s="197"/>
      <c r="F121" s="197"/>
      <c r="G121" s="197"/>
      <c r="H121" s="197"/>
      <c r="I121" s="197"/>
      <c r="J121" s="197"/>
      <c r="K121" s="197"/>
    </row>
    <row r="122" spans="3:11">
      <c r="E122" s="197"/>
      <c r="F122" s="197"/>
      <c r="G122" s="197"/>
      <c r="H122" s="197"/>
      <c r="I122" s="197"/>
      <c r="J122" s="197"/>
      <c r="K122" s="197"/>
    </row>
    <row r="123" spans="3:11">
      <c r="E123" s="197"/>
      <c r="F123" s="197"/>
      <c r="G123" s="197"/>
      <c r="H123" s="197"/>
      <c r="I123" s="197"/>
      <c r="J123" s="197"/>
      <c r="K123" s="197"/>
    </row>
    <row r="124" spans="3:11">
      <c r="C124" s="195"/>
      <c r="D124" s="195"/>
      <c r="E124" s="196"/>
      <c r="F124" s="196"/>
      <c r="G124" s="196"/>
      <c r="H124" s="196"/>
      <c r="I124" s="196"/>
      <c r="J124" s="196"/>
      <c r="K124" s="196"/>
    </row>
    <row r="125" spans="3:11">
      <c r="E125" s="197"/>
      <c r="F125" s="197"/>
      <c r="G125" s="197"/>
      <c r="H125" s="197"/>
      <c r="I125" s="197"/>
      <c r="J125" s="197"/>
      <c r="K125" s="197"/>
    </row>
    <row r="126" spans="3:11">
      <c r="E126" s="197"/>
      <c r="F126" s="197"/>
      <c r="G126" s="197"/>
      <c r="H126" s="197"/>
      <c r="I126" s="197"/>
      <c r="J126" s="197"/>
      <c r="K126" s="197"/>
    </row>
    <row r="127" spans="3:11">
      <c r="C127" s="195"/>
      <c r="D127" s="195"/>
      <c r="E127" s="196"/>
      <c r="F127" s="196"/>
      <c r="G127" s="196"/>
      <c r="H127" s="196"/>
      <c r="I127" s="196"/>
      <c r="J127" s="196"/>
      <c r="K127" s="196"/>
    </row>
    <row r="128" spans="3:11">
      <c r="E128" s="197"/>
      <c r="F128" s="197"/>
      <c r="G128" s="197"/>
      <c r="H128" s="197"/>
      <c r="I128" s="197"/>
      <c r="J128" s="197"/>
      <c r="K128" s="197"/>
    </row>
    <row r="129" spans="3:11">
      <c r="E129" s="197"/>
      <c r="F129" s="197"/>
      <c r="G129" s="197"/>
      <c r="H129" s="197"/>
      <c r="I129" s="197"/>
      <c r="J129" s="197"/>
      <c r="K129" s="197"/>
    </row>
    <row r="130" spans="3:11">
      <c r="E130" s="197"/>
      <c r="F130" s="197"/>
      <c r="G130" s="197"/>
      <c r="H130" s="197"/>
      <c r="I130" s="197"/>
      <c r="J130" s="197"/>
      <c r="K130" s="197"/>
    </row>
    <row r="131" spans="3:11">
      <c r="E131" s="197"/>
      <c r="F131" s="197"/>
      <c r="G131" s="195"/>
      <c r="H131" s="197"/>
      <c r="I131" s="197"/>
      <c r="J131" s="197"/>
      <c r="K131" s="195"/>
    </row>
    <row r="132" spans="3:11">
      <c r="C132" s="195"/>
      <c r="D132" s="195"/>
      <c r="E132" s="196"/>
      <c r="F132" s="196"/>
      <c r="G132" s="196"/>
      <c r="H132" s="196"/>
      <c r="I132" s="196"/>
      <c r="J132" s="196"/>
      <c r="K132" s="196"/>
    </row>
    <row r="133" spans="3:11">
      <c r="E133" s="197"/>
      <c r="F133" s="197"/>
      <c r="G133" s="197"/>
      <c r="H133" s="197"/>
      <c r="I133" s="197"/>
      <c r="J133" s="197"/>
      <c r="K133" s="197"/>
    </row>
    <row r="134" spans="3:11">
      <c r="E134" s="197"/>
      <c r="F134" s="197"/>
      <c r="G134" s="197"/>
      <c r="H134" s="197"/>
      <c r="I134" s="197"/>
      <c r="J134" s="197"/>
      <c r="K134" s="197"/>
    </row>
    <row r="135" spans="3:11">
      <c r="E135" s="197"/>
      <c r="F135" s="197"/>
      <c r="G135" s="197"/>
      <c r="H135" s="197"/>
      <c r="I135" s="197"/>
      <c r="J135" s="197"/>
      <c r="K135" s="197"/>
    </row>
    <row r="136" spans="3:11">
      <c r="E136" s="197"/>
      <c r="F136" s="197"/>
      <c r="G136" s="197"/>
      <c r="H136" s="197"/>
      <c r="I136" s="197"/>
      <c r="J136" s="197"/>
      <c r="K136" s="197"/>
    </row>
    <row r="137" spans="3:11">
      <c r="C137" s="195"/>
      <c r="D137" s="195"/>
      <c r="E137" s="196"/>
      <c r="F137" s="196"/>
      <c r="G137" s="196"/>
      <c r="H137" s="196"/>
      <c r="I137" s="196"/>
      <c r="J137" s="196"/>
      <c r="K137" s="196"/>
    </row>
    <row r="138" spans="3:11">
      <c r="E138" s="197"/>
      <c r="F138" s="197"/>
      <c r="G138" s="197"/>
      <c r="H138" s="197"/>
      <c r="I138" s="197"/>
      <c r="J138" s="197"/>
      <c r="K138" s="197"/>
    </row>
    <row r="139" spans="3:11">
      <c r="E139" s="197"/>
      <c r="F139" s="197"/>
      <c r="G139" s="197"/>
      <c r="H139" s="197"/>
      <c r="I139" s="197"/>
      <c r="J139" s="197"/>
      <c r="K139" s="197"/>
    </row>
    <row r="140" spans="3:11">
      <c r="E140" s="197"/>
      <c r="F140" s="197"/>
      <c r="G140" s="197"/>
      <c r="H140" s="197"/>
      <c r="I140" s="197"/>
      <c r="J140" s="197"/>
      <c r="K140" s="197"/>
    </row>
    <row r="141" spans="3:11">
      <c r="C141" s="197"/>
      <c r="D141" s="197"/>
      <c r="E141" s="197"/>
      <c r="F141" s="197"/>
      <c r="G141" s="197"/>
      <c r="H141" s="197"/>
      <c r="I141" s="197"/>
      <c r="J141" s="197"/>
      <c r="K141" s="197"/>
    </row>
    <row r="142" spans="3:11">
      <c r="C142" s="195"/>
      <c r="D142" s="195"/>
      <c r="E142" s="196"/>
      <c r="F142" s="196"/>
      <c r="G142" s="196"/>
      <c r="H142" s="196"/>
      <c r="I142" s="196"/>
      <c r="J142" s="196"/>
      <c r="K142" s="196"/>
    </row>
    <row r="143" spans="3:11">
      <c r="E143" s="197"/>
      <c r="F143" s="197"/>
      <c r="G143" s="197"/>
      <c r="H143" s="197"/>
      <c r="I143" s="197"/>
      <c r="J143" s="197"/>
      <c r="K143" s="197"/>
    </row>
    <row r="144" spans="3:11">
      <c r="C144" s="197"/>
      <c r="D144" s="197"/>
      <c r="E144" s="197"/>
      <c r="F144" s="197"/>
      <c r="G144" s="197"/>
      <c r="H144" s="197"/>
      <c r="I144" s="197"/>
      <c r="J144" s="197"/>
      <c r="K144" s="197"/>
    </row>
    <row r="145" spans="3:11">
      <c r="C145" s="195"/>
      <c r="D145" s="195"/>
      <c r="E145" s="196"/>
      <c r="F145" s="196"/>
      <c r="G145" s="196"/>
      <c r="H145" s="196"/>
      <c r="I145" s="196"/>
      <c r="J145" s="196"/>
      <c r="K145" s="196"/>
    </row>
    <row r="146" spans="3:11">
      <c r="E146" s="197"/>
      <c r="F146" s="197"/>
      <c r="G146" s="197"/>
      <c r="H146" s="197"/>
      <c r="I146" s="197"/>
      <c r="J146" s="197"/>
      <c r="K146" s="197"/>
    </row>
    <row r="147" spans="3:11">
      <c r="C147" s="197"/>
      <c r="D147" s="197"/>
      <c r="E147" s="197"/>
      <c r="F147" s="197"/>
      <c r="G147" s="197"/>
      <c r="H147" s="210"/>
      <c r="I147" s="197"/>
      <c r="J147" s="197"/>
      <c r="K147" s="197"/>
    </row>
    <row r="148" spans="3:11">
      <c r="C148" s="195"/>
      <c r="D148" s="195"/>
      <c r="E148" s="196"/>
      <c r="F148" s="196"/>
      <c r="G148" s="196"/>
      <c r="H148" s="196"/>
      <c r="I148" s="196"/>
      <c r="J148" s="196"/>
      <c r="K148" s="196"/>
    </row>
    <row r="149" spans="3:11">
      <c r="E149" s="197"/>
      <c r="F149" s="197"/>
      <c r="G149" s="197"/>
      <c r="H149" s="197"/>
      <c r="I149" s="197"/>
      <c r="J149" s="197"/>
      <c r="K149" s="197"/>
    </row>
    <row r="150" spans="3:11">
      <c r="E150" s="197"/>
      <c r="F150" s="197"/>
      <c r="G150" s="195"/>
      <c r="H150" s="195"/>
      <c r="I150" s="197"/>
      <c r="J150" s="197"/>
      <c r="K150" s="195"/>
    </row>
    <row r="151" spans="3:11">
      <c r="C151" s="195"/>
      <c r="D151" s="195"/>
      <c r="E151" s="196"/>
      <c r="F151" s="196"/>
      <c r="G151" s="196"/>
      <c r="H151" s="196"/>
      <c r="I151" s="196"/>
      <c r="J151" s="196"/>
      <c r="K151" s="196"/>
    </row>
    <row r="152" spans="3:11">
      <c r="E152" s="197"/>
      <c r="F152" s="197"/>
      <c r="G152" s="197"/>
      <c r="H152" s="197"/>
      <c r="I152" s="197"/>
      <c r="J152" s="197"/>
      <c r="K152" s="197"/>
    </row>
    <row r="153" spans="3:11">
      <c r="E153" s="197"/>
      <c r="F153" s="197"/>
      <c r="G153" s="197"/>
      <c r="H153" s="197"/>
      <c r="I153" s="197"/>
      <c r="J153" s="197"/>
      <c r="K153" s="197"/>
    </row>
    <row r="154" spans="3:11">
      <c r="C154" s="195"/>
      <c r="D154" s="195"/>
      <c r="E154" s="196"/>
      <c r="F154" s="196"/>
      <c r="G154" s="196"/>
      <c r="H154" s="196"/>
      <c r="I154" s="196"/>
      <c r="J154" s="196"/>
      <c r="K154" s="196"/>
    </row>
    <row r="155" spans="3:11">
      <c r="E155" s="197"/>
      <c r="F155" s="197"/>
      <c r="G155" s="197"/>
      <c r="H155" s="197"/>
      <c r="I155" s="197"/>
      <c r="J155" s="197"/>
      <c r="K155" s="197"/>
    </row>
    <row r="156" spans="3:11">
      <c r="C156" s="195"/>
      <c r="D156" s="195"/>
      <c r="E156" s="196"/>
      <c r="F156" s="196"/>
      <c r="G156" s="196"/>
      <c r="H156" s="196"/>
      <c r="I156" s="196"/>
      <c r="J156" s="196"/>
      <c r="K156" s="196"/>
    </row>
    <row r="157" spans="3:11">
      <c r="C157" s="195"/>
      <c r="D157" s="195"/>
      <c r="E157" s="196"/>
      <c r="F157" s="196"/>
      <c r="G157" s="196"/>
      <c r="H157" s="196"/>
      <c r="I157" s="196"/>
      <c r="J157" s="196"/>
      <c r="K157" s="196"/>
    </row>
    <row r="158" spans="3:11">
      <c r="C158" s="195"/>
      <c r="D158" s="195"/>
      <c r="E158" s="199"/>
      <c r="F158" s="199"/>
      <c r="G158" s="197"/>
      <c r="H158" s="197"/>
      <c r="I158" s="199"/>
      <c r="J158" s="199"/>
      <c r="K158" s="197"/>
    </row>
    <row r="159" spans="3:11">
      <c r="C159" s="195"/>
      <c r="D159" s="195"/>
      <c r="E159" s="199"/>
      <c r="F159" s="199"/>
      <c r="G159" s="197"/>
      <c r="H159" s="197"/>
      <c r="I159" s="199"/>
      <c r="J159" s="199"/>
      <c r="K159" s="197"/>
    </row>
    <row r="160" spans="3:11">
      <c r="E160" s="197"/>
      <c r="F160" s="197"/>
      <c r="G160" s="197"/>
      <c r="H160" s="197"/>
      <c r="I160" s="197"/>
      <c r="J160" s="197"/>
      <c r="K160" s="197"/>
    </row>
    <row r="161" spans="3:11">
      <c r="E161" s="197"/>
      <c r="F161" s="197"/>
      <c r="G161" s="197"/>
      <c r="H161" s="197"/>
      <c r="I161" s="197"/>
      <c r="J161" s="197"/>
      <c r="K161" s="197"/>
    </row>
    <row r="162" spans="3:11">
      <c r="C162" s="195"/>
      <c r="D162" s="195"/>
      <c r="E162" s="196"/>
      <c r="F162" s="196"/>
      <c r="G162" s="196"/>
      <c r="H162" s="196"/>
      <c r="I162" s="196"/>
      <c r="J162" s="196"/>
      <c r="K162" s="196"/>
    </row>
    <row r="163" spans="3:11">
      <c r="E163" s="197"/>
      <c r="F163" s="197"/>
      <c r="G163" s="197"/>
      <c r="H163" s="197"/>
      <c r="I163" s="197"/>
      <c r="J163" s="197"/>
      <c r="K163" s="197"/>
    </row>
    <row r="164" spans="3:11">
      <c r="E164" s="197"/>
      <c r="F164" s="197"/>
      <c r="G164" s="197"/>
      <c r="H164" s="197"/>
      <c r="I164" s="197"/>
      <c r="J164" s="197"/>
      <c r="K164" s="197"/>
    </row>
    <row r="165" spans="3:11">
      <c r="E165" s="197"/>
      <c r="F165" s="197"/>
      <c r="G165" s="197"/>
      <c r="H165" s="197"/>
      <c r="I165" s="197"/>
      <c r="J165" s="197"/>
      <c r="K165" s="197"/>
    </row>
    <row r="166" spans="3:11">
      <c r="C166" s="195"/>
      <c r="D166" s="195"/>
      <c r="E166" s="195"/>
      <c r="F166" s="195"/>
      <c r="G166" s="195"/>
      <c r="H166" s="205"/>
      <c r="I166" s="195"/>
      <c r="J166" s="195"/>
      <c r="K166" s="195"/>
    </row>
    <row r="167" spans="3:11">
      <c r="C167" s="195"/>
      <c r="D167" s="195"/>
      <c r="E167" s="196"/>
      <c r="F167" s="196"/>
      <c r="G167" s="196"/>
      <c r="H167" s="196"/>
      <c r="I167" s="196"/>
      <c r="J167" s="196"/>
      <c r="K167" s="196"/>
    </row>
    <row r="168" spans="3:11">
      <c r="E168" s="197"/>
      <c r="F168" s="197"/>
      <c r="G168" s="197"/>
      <c r="H168" s="197"/>
      <c r="I168" s="197"/>
      <c r="J168" s="197"/>
      <c r="K168" s="197"/>
    </row>
    <row r="169" spans="3:11">
      <c r="E169" s="197"/>
      <c r="F169" s="197"/>
      <c r="G169" s="197"/>
      <c r="H169" s="197"/>
      <c r="I169" s="197"/>
      <c r="J169" s="197"/>
      <c r="K169" s="197"/>
    </row>
    <row r="170" spans="3:11">
      <c r="C170" s="195"/>
      <c r="D170" s="195"/>
      <c r="E170" s="196"/>
      <c r="F170" s="196"/>
      <c r="G170" s="196"/>
      <c r="H170" s="196"/>
      <c r="I170" s="196"/>
      <c r="J170" s="196"/>
      <c r="K170" s="196"/>
    </row>
    <row r="171" spans="3:11">
      <c r="E171" s="197"/>
      <c r="F171" s="197"/>
      <c r="G171" s="197"/>
      <c r="H171" s="197"/>
      <c r="I171" s="197"/>
      <c r="J171" s="197"/>
      <c r="K171" s="197"/>
    </row>
    <row r="172" spans="3:11">
      <c r="E172" s="197"/>
      <c r="F172" s="197"/>
      <c r="G172" s="197"/>
      <c r="H172" s="197"/>
      <c r="I172" s="197"/>
      <c r="J172" s="197"/>
      <c r="K172" s="197"/>
    </row>
    <row r="173" spans="3:11">
      <c r="E173" s="197"/>
      <c r="F173" s="197"/>
      <c r="G173" s="197"/>
      <c r="H173" s="197"/>
      <c r="I173" s="197"/>
      <c r="J173" s="197"/>
      <c r="K173" s="197"/>
    </row>
    <row r="174" spans="3:11">
      <c r="E174" s="197"/>
      <c r="F174" s="197"/>
      <c r="G174" s="197"/>
      <c r="H174" s="205"/>
      <c r="I174" s="197"/>
      <c r="J174" s="197"/>
      <c r="K174" s="197"/>
    </row>
    <row r="175" spans="3:11">
      <c r="C175" s="195"/>
      <c r="D175" s="195"/>
      <c r="E175" s="196"/>
      <c r="F175" s="196"/>
      <c r="G175" s="196"/>
      <c r="H175" s="196"/>
      <c r="I175" s="196"/>
      <c r="J175" s="196"/>
      <c r="K175" s="196"/>
    </row>
    <row r="176" spans="3:11">
      <c r="C176" s="195"/>
      <c r="D176" s="195"/>
      <c r="E176" s="199"/>
      <c r="F176" s="199"/>
      <c r="G176" s="197"/>
      <c r="H176" s="197"/>
      <c r="I176" s="199"/>
      <c r="J176" s="199"/>
      <c r="K176" s="197"/>
    </row>
    <row r="177" spans="3:11">
      <c r="C177" s="195"/>
      <c r="D177" s="195"/>
      <c r="E177" s="199"/>
      <c r="F177" s="199"/>
      <c r="G177" s="197"/>
      <c r="H177" s="197"/>
      <c r="I177" s="199"/>
      <c r="J177" s="199"/>
      <c r="K177" s="197"/>
    </row>
    <row r="178" spans="3:11">
      <c r="E178" s="197"/>
      <c r="F178" s="197"/>
      <c r="G178" s="197"/>
      <c r="H178" s="197"/>
      <c r="I178" s="197"/>
      <c r="J178" s="197"/>
      <c r="K178" s="197"/>
    </row>
    <row r="179" spans="3:11">
      <c r="E179" s="197"/>
      <c r="F179" s="197"/>
      <c r="G179" s="197"/>
      <c r="H179" s="205"/>
      <c r="I179" s="197"/>
      <c r="J179" s="197"/>
      <c r="K179" s="197"/>
    </row>
    <row r="180" spans="3:11">
      <c r="C180" s="195"/>
      <c r="D180" s="195"/>
      <c r="E180" s="196"/>
      <c r="F180" s="196"/>
      <c r="G180" s="196"/>
      <c r="H180" s="196"/>
      <c r="I180" s="196"/>
      <c r="J180" s="196"/>
      <c r="K180" s="196"/>
    </row>
    <row r="181" spans="3:11">
      <c r="C181" s="195"/>
      <c r="D181" s="195"/>
      <c r="E181" s="199"/>
      <c r="F181" s="199"/>
      <c r="G181" s="197"/>
      <c r="H181" s="197"/>
      <c r="I181" s="199"/>
      <c r="J181" s="199"/>
      <c r="K181" s="197"/>
    </row>
    <row r="182" spans="3:11">
      <c r="C182" s="195"/>
      <c r="D182" s="195"/>
      <c r="E182" s="199"/>
      <c r="F182" s="199"/>
      <c r="G182" s="197"/>
      <c r="H182" s="197"/>
      <c r="I182" s="199"/>
      <c r="J182" s="199"/>
      <c r="K182" s="197"/>
    </row>
    <row r="183" spans="3:11">
      <c r="E183" s="197"/>
      <c r="F183" s="197"/>
      <c r="G183" s="197"/>
      <c r="H183" s="197"/>
      <c r="I183" s="197"/>
      <c r="J183" s="197"/>
      <c r="K183" s="197"/>
    </row>
    <row r="184" spans="3:11">
      <c r="E184" s="197"/>
      <c r="F184" s="197"/>
      <c r="G184" s="197"/>
      <c r="H184" s="205"/>
      <c r="I184" s="197"/>
      <c r="J184" s="197"/>
      <c r="K184" s="197"/>
    </row>
    <row r="185" spans="3:11">
      <c r="C185" s="195"/>
      <c r="D185" s="195"/>
      <c r="E185" s="196"/>
      <c r="F185" s="196"/>
      <c r="G185" s="196"/>
      <c r="H185" s="196"/>
      <c r="I185" s="196"/>
      <c r="J185" s="196"/>
      <c r="K185" s="196"/>
    </row>
    <row r="186" spans="3:11">
      <c r="C186" s="195"/>
      <c r="D186" s="195"/>
      <c r="E186" s="199"/>
      <c r="F186" s="199"/>
      <c r="G186" s="197"/>
      <c r="H186" s="197"/>
      <c r="I186" s="199"/>
      <c r="J186" s="199"/>
      <c r="K186" s="197"/>
    </row>
    <row r="187" spans="3:11">
      <c r="C187" s="195"/>
      <c r="D187" s="195"/>
      <c r="E187" s="199"/>
      <c r="F187" s="199"/>
      <c r="G187" s="197"/>
      <c r="H187" s="197"/>
      <c r="I187" s="199"/>
      <c r="J187" s="199"/>
      <c r="K187" s="197"/>
    </row>
    <row r="188" spans="3:11">
      <c r="E188" s="197"/>
      <c r="F188" s="197"/>
      <c r="G188" s="197"/>
      <c r="H188" s="197"/>
      <c r="I188" s="197"/>
      <c r="J188" s="197"/>
      <c r="K188" s="197"/>
    </row>
    <row r="189" spans="3:11">
      <c r="C189" s="195"/>
      <c r="D189" s="195"/>
      <c r="E189" s="196"/>
      <c r="F189" s="196"/>
      <c r="G189" s="196"/>
      <c r="H189" s="205"/>
      <c r="I189" s="196"/>
      <c r="J189" s="196"/>
      <c r="K189" s="196"/>
    </row>
    <row r="190" spans="3:11">
      <c r="C190" s="195"/>
      <c r="D190" s="195"/>
      <c r="E190" s="196"/>
      <c r="F190" s="196"/>
      <c r="G190" s="196"/>
      <c r="H190" s="196"/>
      <c r="I190" s="196"/>
      <c r="J190" s="196"/>
      <c r="K190" s="196"/>
    </row>
    <row r="191" spans="3:11">
      <c r="E191" s="197"/>
      <c r="F191" s="197"/>
      <c r="G191" s="197"/>
      <c r="H191" s="197"/>
      <c r="I191" s="197"/>
      <c r="J191" s="197"/>
      <c r="K191" s="197"/>
    </row>
    <row r="192" spans="3:11">
      <c r="E192" s="197"/>
      <c r="F192" s="197"/>
      <c r="G192" s="197"/>
      <c r="H192" s="197"/>
      <c r="I192" s="197"/>
      <c r="J192" s="197"/>
      <c r="K192" s="197"/>
    </row>
    <row r="193" spans="3:11">
      <c r="E193" s="197"/>
      <c r="F193" s="197"/>
      <c r="G193" s="197"/>
      <c r="H193" s="197"/>
      <c r="I193" s="197"/>
      <c r="J193" s="197"/>
      <c r="K193" s="197"/>
    </row>
    <row r="194" spans="3:11">
      <c r="E194" s="197"/>
      <c r="F194" s="197"/>
      <c r="G194" s="197"/>
      <c r="H194" s="197"/>
      <c r="I194" s="197"/>
      <c r="J194" s="197"/>
      <c r="K194" s="197"/>
    </row>
    <row r="195" spans="3:11">
      <c r="E195" s="197"/>
      <c r="F195" s="197"/>
      <c r="G195" s="197"/>
      <c r="H195" s="197"/>
      <c r="I195" s="197"/>
      <c r="J195" s="197"/>
      <c r="K195" s="197"/>
    </row>
    <row r="196" spans="3:11">
      <c r="C196" s="204"/>
      <c r="D196" s="204"/>
      <c r="E196" s="197"/>
      <c r="F196" s="197"/>
      <c r="G196" s="197"/>
      <c r="H196" s="197"/>
      <c r="I196" s="197"/>
      <c r="J196" s="197"/>
      <c r="K196" s="197"/>
    </row>
    <row r="197" spans="3:11">
      <c r="E197" s="195"/>
      <c r="F197" s="195"/>
      <c r="G197" s="195"/>
      <c r="H197" s="197"/>
      <c r="I197" s="195"/>
      <c r="J197" s="195"/>
      <c r="K197" s="197"/>
    </row>
    <row r="198" spans="3:11">
      <c r="C198" s="195"/>
      <c r="D198" s="195"/>
      <c r="E198" s="196"/>
      <c r="F198" s="196"/>
      <c r="G198" s="196"/>
      <c r="H198" s="196"/>
      <c r="I198" s="196"/>
      <c r="J198" s="196"/>
      <c r="K198" s="196"/>
    </row>
    <row r="199" spans="3:11">
      <c r="E199" s="197"/>
      <c r="F199" s="197"/>
      <c r="G199" s="197"/>
      <c r="H199" s="197"/>
      <c r="I199" s="197"/>
      <c r="J199" s="197"/>
      <c r="K199" s="197"/>
    </row>
    <row r="200" spans="3:11">
      <c r="E200" s="197"/>
      <c r="F200" s="197"/>
      <c r="G200" s="197"/>
      <c r="H200" s="197"/>
      <c r="I200" s="197"/>
      <c r="J200" s="197"/>
      <c r="K200" s="197"/>
    </row>
    <row r="201" spans="3:11">
      <c r="E201" s="197"/>
      <c r="F201" s="197"/>
      <c r="G201" s="197"/>
      <c r="H201" s="197"/>
      <c r="I201" s="197"/>
      <c r="J201" s="197"/>
      <c r="K201" s="197"/>
    </row>
    <row r="202" spans="3:11">
      <c r="E202" s="197"/>
      <c r="F202" s="197"/>
      <c r="G202" s="197"/>
      <c r="H202" s="197"/>
      <c r="I202" s="197"/>
      <c r="J202" s="197"/>
      <c r="K202" s="197"/>
    </row>
    <row r="203" spans="3:11">
      <c r="E203" s="197"/>
      <c r="F203" s="197"/>
      <c r="G203" s="197"/>
      <c r="H203" s="197"/>
      <c r="I203" s="197"/>
      <c r="J203" s="197"/>
      <c r="K203" s="197"/>
    </row>
    <row r="204" spans="3:11">
      <c r="C204" s="204"/>
      <c r="D204" s="204"/>
      <c r="E204" s="197"/>
      <c r="F204" s="197"/>
      <c r="G204" s="197"/>
      <c r="H204" s="197"/>
      <c r="I204" s="197"/>
      <c r="J204" s="197"/>
      <c r="K204" s="197"/>
    </row>
    <row r="205" spans="3:11">
      <c r="E205" s="195"/>
      <c r="F205" s="195"/>
      <c r="G205" s="195"/>
      <c r="H205" s="197"/>
      <c r="I205" s="195"/>
      <c r="J205" s="195"/>
      <c r="K205" s="195"/>
    </row>
    <row r="206" spans="3:11">
      <c r="C206" s="195"/>
      <c r="D206" s="195"/>
      <c r="E206" s="196"/>
      <c r="F206" s="196"/>
      <c r="G206" s="196"/>
      <c r="H206" s="196"/>
      <c r="I206" s="196"/>
      <c r="J206" s="196"/>
      <c r="K206" s="196"/>
    </row>
    <row r="207" spans="3:11">
      <c r="E207" s="197"/>
      <c r="F207" s="197"/>
      <c r="G207" s="197"/>
      <c r="H207" s="197"/>
      <c r="I207" s="197"/>
      <c r="J207" s="197"/>
      <c r="K207" s="197"/>
    </row>
    <row r="208" spans="3:11">
      <c r="E208" s="197"/>
      <c r="F208" s="197"/>
      <c r="G208" s="197"/>
      <c r="H208" s="197"/>
      <c r="I208" s="197"/>
      <c r="J208" s="197"/>
      <c r="K208" s="197"/>
    </row>
    <row r="209" spans="3:11">
      <c r="E209" s="197"/>
      <c r="F209" s="197"/>
      <c r="G209" s="197"/>
      <c r="H209" s="197"/>
      <c r="I209" s="197"/>
      <c r="J209" s="197"/>
      <c r="K209" s="197"/>
    </row>
    <row r="210" spans="3:11">
      <c r="E210" s="197"/>
      <c r="F210" s="197"/>
      <c r="G210" s="197"/>
      <c r="H210" s="197"/>
      <c r="I210" s="195"/>
      <c r="J210" s="197"/>
      <c r="K210" s="211"/>
    </row>
    <row r="211" spans="3:11">
      <c r="E211" s="197"/>
      <c r="F211" s="197"/>
      <c r="G211" s="197"/>
      <c r="H211" s="197"/>
      <c r="I211" s="197"/>
      <c r="J211" s="197"/>
      <c r="K211" s="197"/>
    </row>
    <row r="212" spans="3:11">
      <c r="C212" s="204"/>
      <c r="D212" s="204"/>
      <c r="E212" s="197"/>
      <c r="F212" s="197"/>
      <c r="G212" s="197"/>
      <c r="H212" s="197"/>
      <c r="I212" s="197"/>
      <c r="J212" s="197"/>
      <c r="K212" s="197"/>
    </row>
    <row r="213" spans="3:11">
      <c r="E213" s="195"/>
      <c r="F213" s="195"/>
      <c r="G213" s="195"/>
      <c r="H213" s="197"/>
      <c r="I213" s="195"/>
      <c r="K213" s="211"/>
    </row>
    <row r="214" spans="3:11">
      <c r="C214" s="195"/>
      <c r="D214" s="195"/>
      <c r="E214" s="196"/>
      <c r="F214" s="196"/>
      <c r="G214" s="196"/>
      <c r="H214" s="196"/>
    </row>
    <row r="215" spans="3:11">
      <c r="E215" s="197"/>
      <c r="F215" s="197"/>
      <c r="G215" s="197"/>
      <c r="H215" s="197"/>
    </row>
    <row r="216" spans="3:11">
      <c r="E216" s="197"/>
      <c r="F216" s="197"/>
      <c r="G216" s="197"/>
      <c r="H216" s="197"/>
    </row>
    <row r="217" spans="3:11">
      <c r="E217" s="197"/>
      <c r="F217" s="197"/>
      <c r="G217" s="197"/>
      <c r="H217" s="197"/>
    </row>
    <row r="218" spans="3:11">
      <c r="E218" s="197"/>
      <c r="F218" s="197"/>
      <c r="G218" s="195"/>
      <c r="H218" s="197"/>
    </row>
    <row r="219" spans="3:11">
      <c r="C219" s="195"/>
      <c r="D219" s="195"/>
      <c r="E219" s="196"/>
      <c r="F219" s="196"/>
      <c r="G219" s="196"/>
      <c r="H219" s="196"/>
    </row>
    <row r="220" spans="3:11">
      <c r="E220" s="197"/>
      <c r="F220" s="197"/>
      <c r="G220" s="197"/>
      <c r="H220" s="197"/>
    </row>
    <row r="221" spans="3:11">
      <c r="E221" s="197"/>
      <c r="F221" s="197"/>
      <c r="G221" s="197"/>
      <c r="H221" s="197"/>
    </row>
    <row r="222" spans="3:11">
      <c r="E222" s="197"/>
      <c r="F222" s="197"/>
      <c r="G222" s="197"/>
      <c r="H222" s="197"/>
    </row>
    <row r="223" spans="3:11">
      <c r="E223" s="197"/>
      <c r="F223" s="197"/>
      <c r="G223" s="195"/>
      <c r="H223" s="197"/>
    </row>
    <row r="224" spans="3:11">
      <c r="C224" s="195"/>
      <c r="D224" s="195"/>
      <c r="E224" s="196"/>
      <c r="F224" s="196"/>
      <c r="G224" s="196"/>
      <c r="H224" s="196"/>
    </row>
    <row r="225" spans="3:9">
      <c r="E225" s="197"/>
      <c r="F225" s="197"/>
      <c r="G225" s="197"/>
      <c r="H225" s="197"/>
    </row>
    <row r="228" spans="3:9">
      <c r="G228" s="197"/>
      <c r="H228" s="197"/>
    </row>
    <row r="229" spans="3:9">
      <c r="G229" s="197"/>
      <c r="H229" s="197"/>
    </row>
    <row r="230" spans="3:9">
      <c r="G230" s="197"/>
      <c r="H230" s="197"/>
    </row>
    <row r="231" spans="3:9">
      <c r="E231" s="212"/>
      <c r="F231" s="212"/>
      <c r="H231" s="197"/>
    </row>
    <row r="232" spans="3:9">
      <c r="H232" s="197"/>
    </row>
    <row r="233" spans="3:9">
      <c r="I233" s="193"/>
    </row>
    <row r="234" spans="3:9">
      <c r="E234" s="201"/>
      <c r="F234" s="201"/>
      <c r="G234" s="201"/>
    </row>
    <row r="236" spans="3:9">
      <c r="E236" s="197"/>
      <c r="G236" s="195"/>
      <c r="H236" s="197"/>
    </row>
    <row r="237" spans="3:9">
      <c r="C237" s="213"/>
      <c r="D237" s="213"/>
      <c r="E237" s="213"/>
      <c r="F237" s="213"/>
      <c r="G237" s="196"/>
      <c r="H237" s="213"/>
    </row>
    <row r="238" spans="3:9">
      <c r="C238" s="213"/>
      <c r="D238" s="213"/>
      <c r="E238" s="197"/>
      <c r="G238" s="197"/>
      <c r="H238" s="197"/>
    </row>
    <row r="239" spans="3:9">
      <c r="C239" s="213"/>
      <c r="D239" s="213"/>
      <c r="E239" s="197"/>
      <c r="G239" s="197"/>
      <c r="H239" s="197"/>
    </row>
    <row r="240" spans="3:9">
      <c r="C240" s="213"/>
      <c r="D240" s="213"/>
      <c r="E240" s="197"/>
      <c r="G240" s="197"/>
      <c r="H240" s="197"/>
    </row>
    <row r="241" spans="3:11">
      <c r="C241" s="197"/>
      <c r="D241" s="197"/>
      <c r="E241" s="197"/>
      <c r="F241" s="195"/>
      <c r="G241" s="197"/>
      <c r="H241" s="197"/>
    </row>
    <row r="242" spans="3:11">
      <c r="C242" s="197"/>
      <c r="D242" s="197"/>
      <c r="E242" s="197"/>
      <c r="F242" s="195"/>
      <c r="G242" s="197"/>
      <c r="H242" s="197"/>
    </row>
    <row r="243" spans="3:11">
      <c r="C243" s="197"/>
      <c r="D243" s="197"/>
      <c r="E243" s="197"/>
      <c r="F243" s="195"/>
      <c r="G243" s="197"/>
      <c r="H243" s="197"/>
    </row>
    <row r="244" spans="3:11">
      <c r="C244" s="197"/>
      <c r="D244" s="197"/>
      <c r="E244" s="197"/>
      <c r="F244" s="195"/>
      <c r="G244" s="197"/>
      <c r="H244" s="197"/>
    </row>
    <row r="245" spans="3:11">
      <c r="C245" s="197"/>
      <c r="D245" s="197"/>
      <c r="E245" s="197"/>
      <c r="F245" s="214"/>
      <c r="G245" s="197"/>
      <c r="H245" s="197"/>
    </row>
    <row r="248" spans="3:11">
      <c r="G248" s="196"/>
      <c r="H248" s="196"/>
    </row>
    <row r="249" spans="3:11">
      <c r="G249" s="197"/>
      <c r="H249" s="197"/>
      <c r="I249" s="193"/>
      <c r="J249" s="193"/>
      <c r="K249" s="197"/>
    </row>
    <row r="250" spans="3:11">
      <c r="G250" s="197"/>
      <c r="H250" s="197"/>
      <c r="I250" s="193"/>
      <c r="J250" s="193"/>
      <c r="K250" s="197"/>
    </row>
    <row r="251" spans="3:11">
      <c r="G251" s="197"/>
      <c r="H251" s="197"/>
      <c r="K251" s="211"/>
    </row>
    <row r="252" spans="3:11">
      <c r="G252" s="197"/>
      <c r="H252" s="197"/>
    </row>
    <row r="253" spans="3:11">
      <c r="G253" s="197"/>
      <c r="H253" s="197"/>
    </row>
    <row r="254" spans="3:11">
      <c r="G254" s="197"/>
      <c r="H254" s="197"/>
    </row>
    <row r="255" spans="3:11">
      <c r="E255" s="195"/>
      <c r="F255" s="204"/>
    </row>
    <row r="257" spans="2:11">
      <c r="F257" s="213"/>
      <c r="G257" s="213"/>
      <c r="H257" s="213"/>
    </row>
    <row r="258" spans="2:11">
      <c r="F258" s="195"/>
      <c r="G258" s="197"/>
      <c r="H258" s="197"/>
    </row>
    <row r="259" spans="2:11">
      <c r="F259" s="195"/>
      <c r="G259" s="197"/>
      <c r="H259" s="197"/>
    </row>
    <row r="260" spans="2:11">
      <c r="F260" s="195"/>
      <c r="G260" s="197"/>
      <c r="H260" s="197"/>
    </row>
    <row r="261" spans="2:11">
      <c r="G261" s="201"/>
      <c r="H261" s="197"/>
    </row>
    <row r="262" spans="2:11">
      <c r="G262" s="201"/>
      <c r="H262" s="201"/>
    </row>
    <row r="267" spans="2:11">
      <c r="B267" s="206"/>
      <c r="G267" s="196"/>
      <c r="H267" s="196"/>
    </row>
    <row r="268" spans="2:11">
      <c r="G268" s="197"/>
      <c r="H268" s="197"/>
      <c r="I268" s="193"/>
      <c r="J268" s="193"/>
      <c r="K268" s="197"/>
    </row>
    <row r="269" spans="2:11">
      <c r="G269" s="197"/>
      <c r="H269" s="197"/>
      <c r="I269" s="193"/>
      <c r="J269" s="193"/>
      <c r="K269" s="197"/>
    </row>
    <row r="270" spans="2:11">
      <c r="G270" s="197"/>
      <c r="H270" s="197"/>
      <c r="K270" s="211"/>
    </row>
    <row r="271" spans="2:11">
      <c r="G271" s="197"/>
      <c r="H271" s="197"/>
    </row>
    <row r="272" spans="2:11">
      <c r="G272" s="197"/>
      <c r="H272" s="197"/>
    </row>
    <row r="273" spans="5:8">
      <c r="G273" s="197"/>
      <c r="H273" s="197"/>
    </row>
    <row r="274" spans="5:8">
      <c r="E274" s="195"/>
      <c r="F274" s="204"/>
    </row>
    <row r="276" spans="5:8">
      <c r="F276" s="213"/>
      <c r="G276" s="213"/>
      <c r="H276" s="213"/>
    </row>
    <row r="277" spans="5:8">
      <c r="F277" s="195"/>
      <c r="G277" s="197"/>
      <c r="H277" s="197"/>
    </row>
    <row r="278" spans="5:8">
      <c r="F278" s="195"/>
      <c r="G278" s="197"/>
      <c r="H278" s="197"/>
    </row>
    <row r="279" spans="5:8">
      <c r="F279" s="195"/>
      <c r="G279" s="197"/>
      <c r="H279" s="197"/>
    </row>
    <row r="280" spans="5:8">
      <c r="G280" s="201"/>
      <c r="H280" s="197"/>
    </row>
    <row r="281" spans="5:8">
      <c r="G281" s="201"/>
      <c r="H281" s="201"/>
    </row>
    <row r="285" spans="5:8">
      <c r="E285" s="201"/>
    </row>
    <row r="286" spans="5:8">
      <c r="E286" s="201"/>
    </row>
    <row r="287" spans="5:8">
      <c r="E287" s="201"/>
    </row>
    <row r="288" spans="5:8">
      <c r="E288" s="201"/>
    </row>
    <row r="289" spans="5:5">
      <c r="E289" s="201"/>
    </row>
  </sheetData>
  <phoneticPr fontId="0" type="noConversion"/>
  <pageMargins left="0.75" right="0.75" top="1" bottom="1" header="0.5" footer="0.5"/>
  <pageSetup paperSize="9" orientation="portrait" horizontalDpi="240" verticalDpi="144" r:id="rId1"/>
  <headerFooter alignWithMargins="0"/>
  <rowBreaks count="3" manualBreakCount="3">
    <brk id="235" max="16383" man="1"/>
    <brk id="247" max="16383" man="1"/>
    <brk id="262" max="16383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41"/>
  <sheetViews>
    <sheetView topLeftCell="L1" zoomScaleNormal="100" workbookViewId="0">
      <selection activeCell="U51" sqref="U51"/>
    </sheetView>
  </sheetViews>
  <sheetFormatPr defaultRowHeight="15.75"/>
  <cols>
    <col min="1" max="1" width="4.7109375" style="8" customWidth="1"/>
    <col min="2" max="2" width="28.7109375" style="9" customWidth="1"/>
    <col min="3" max="3" width="4.42578125" style="10" bestFit="1" customWidth="1"/>
    <col min="4" max="4" width="15.7109375" style="11" bestFit="1" customWidth="1"/>
    <col min="5" max="5" width="8.7109375" style="19" bestFit="1" customWidth="1"/>
    <col min="6" max="6" width="10" style="16" customWidth="1"/>
    <col min="7" max="7" width="8.7109375" style="12" bestFit="1" customWidth="1"/>
    <col min="8" max="9" width="10" style="9" customWidth="1"/>
    <col min="10" max="10" width="11.85546875" style="20" customWidth="1"/>
    <col min="11" max="11" width="9.85546875" style="8" bestFit="1" customWidth="1"/>
    <col min="12" max="12" width="10.28515625" style="14" customWidth="1"/>
    <col min="13" max="13" width="9.85546875" style="13" bestFit="1" customWidth="1"/>
    <col min="14" max="14" width="9.28515625" style="8" customWidth="1"/>
    <col min="15" max="15" width="9.7109375" style="14" customWidth="1"/>
    <col min="16" max="16" width="10.28515625" style="13" customWidth="1"/>
    <col min="17" max="17" width="11.140625" style="8" customWidth="1"/>
    <col min="18" max="18" width="10.140625" style="14" customWidth="1"/>
    <col min="19" max="19" width="10.42578125" style="13" customWidth="1"/>
    <col min="20" max="20" width="10.140625" style="8" bestFit="1" customWidth="1"/>
    <col min="21" max="21" width="10.140625" style="14" customWidth="1"/>
    <col min="22" max="22" width="10" style="13" customWidth="1"/>
    <col min="23" max="23" width="7" style="8" bestFit="1" customWidth="1"/>
    <col min="24" max="24" width="8.42578125" style="14" bestFit="1" customWidth="1"/>
    <col min="25" max="25" width="4.5703125" style="13" customWidth="1"/>
    <col min="26" max="26" width="10.42578125" style="9" customWidth="1"/>
    <col min="27" max="27" width="9.140625" style="9"/>
    <col min="28" max="16384" width="9.140625" style="15"/>
  </cols>
  <sheetData>
    <row r="1" spans="1:255" s="7" customFormat="1" ht="28.5" customHeight="1" thickBot="1">
      <c r="A1" s="218" t="s">
        <v>117</v>
      </c>
      <c r="B1" s="218" t="s">
        <v>52</v>
      </c>
      <c r="C1" s="218" t="s">
        <v>116</v>
      </c>
      <c r="D1" s="218" t="s">
        <v>66</v>
      </c>
      <c r="E1" s="182"/>
      <c r="F1" s="183" t="s">
        <v>47</v>
      </c>
      <c r="G1" s="184"/>
      <c r="H1" s="185"/>
      <c r="I1" s="186" t="s">
        <v>48</v>
      </c>
      <c r="J1" s="187"/>
      <c r="K1" s="188"/>
      <c r="L1" s="189" t="s">
        <v>49</v>
      </c>
      <c r="M1" s="190"/>
      <c r="N1" s="183"/>
      <c r="O1" s="183" t="s">
        <v>50</v>
      </c>
      <c r="P1" s="183"/>
      <c r="Q1" s="188"/>
      <c r="R1" s="186" t="s">
        <v>115</v>
      </c>
      <c r="S1" s="184"/>
      <c r="T1" s="215" t="s">
        <v>150</v>
      </c>
      <c r="U1" s="216"/>
      <c r="V1" s="217"/>
      <c r="W1" s="215" t="s">
        <v>149</v>
      </c>
      <c r="X1" s="216"/>
      <c r="Y1" s="217"/>
      <c r="Z1" s="18" t="s">
        <v>51</v>
      </c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</row>
    <row r="2" spans="1:255" s="18" customFormat="1" ht="15.75" customHeight="1" thickBot="1">
      <c r="A2" s="219"/>
      <c r="B2" s="219"/>
      <c r="C2" s="219"/>
      <c r="D2" s="219"/>
      <c r="E2" s="148" t="s">
        <v>1</v>
      </c>
      <c r="F2" s="131" t="s">
        <v>2</v>
      </c>
      <c r="G2" s="132" t="s">
        <v>4</v>
      </c>
      <c r="H2" s="129" t="s">
        <v>1</v>
      </c>
      <c r="I2" s="131" t="s">
        <v>2</v>
      </c>
      <c r="J2" s="165" t="s">
        <v>4</v>
      </c>
      <c r="K2" s="171" t="s">
        <v>1</v>
      </c>
      <c r="L2" s="131" t="s">
        <v>2</v>
      </c>
      <c r="M2" s="132" t="s">
        <v>4</v>
      </c>
      <c r="N2" s="129" t="s">
        <v>1</v>
      </c>
      <c r="O2" s="131" t="s">
        <v>2</v>
      </c>
      <c r="P2" s="130" t="s">
        <v>4</v>
      </c>
      <c r="Q2" s="171" t="s">
        <v>1</v>
      </c>
      <c r="R2" s="131" t="s">
        <v>2</v>
      </c>
      <c r="S2" s="176" t="s">
        <v>4</v>
      </c>
      <c r="T2" s="129" t="s">
        <v>1</v>
      </c>
      <c r="U2" s="131" t="s">
        <v>2</v>
      </c>
      <c r="V2" s="130" t="s">
        <v>4</v>
      </c>
      <c r="W2" s="171" t="s">
        <v>1</v>
      </c>
      <c r="X2" s="131" t="s">
        <v>2</v>
      </c>
      <c r="Y2" s="132" t="s">
        <v>4</v>
      </c>
    </row>
    <row r="3" spans="1:255" ht="15.75" customHeight="1">
      <c r="A3" s="133">
        <v>1</v>
      </c>
      <c r="B3" s="134" t="s">
        <v>0</v>
      </c>
      <c r="C3" s="135">
        <v>1</v>
      </c>
      <c r="D3" s="136" t="s">
        <v>73</v>
      </c>
      <c r="E3" s="149">
        <v>135</v>
      </c>
      <c r="F3" s="149">
        <v>130</v>
      </c>
      <c r="G3" s="161">
        <f t="shared" ref="G3:G10" si="0">(E3-F3)*$C3</f>
        <v>5</v>
      </c>
      <c r="H3" s="158">
        <v>420</v>
      </c>
      <c r="I3" s="158">
        <v>400</v>
      </c>
      <c r="J3" s="166">
        <f t="shared" ref="J3:J17" si="1">(H3-I3)*$C3</f>
        <v>20</v>
      </c>
      <c r="K3" s="172">
        <v>390</v>
      </c>
      <c r="L3" s="172">
        <v>370</v>
      </c>
      <c r="M3" s="151">
        <f t="shared" ref="M3:M17" si="2">(K3-L3)*$C3</f>
        <v>20</v>
      </c>
      <c r="N3" s="158"/>
      <c r="O3" s="158"/>
      <c r="P3" s="166"/>
      <c r="Q3" s="172"/>
      <c r="R3" s="172"/>
      <c r="S3" s="177"/>
      <c r="T3" s="158"/>
      <c r="U3" s="158"/>
      <c r="V3" s="166"/>
      <c r="W3" s="181"/>
      <c r="X3" s="150"/>
      <c r="Y3" s="151"/>
    </row>
    <row r="4" spans="1:255" ht="15.75" customHeight="1">
      <c r="A4" s="137">
        <v>2</v>
      </c>
      <c r="B4" s="138" t="s">
        <v>5</v>
      </c>
      <c r="C4" s="139">
        <v>6</v>
      </c>
      <c r="D4" s="140" t="s">
        <v>96</v>
      </c>
      <c r="E4" s="152">
        <v>6714</v>
      </c>
      <c r="F4" s="152">
        <v>6584</v>
      </c>
      <c r="G4" s="162">
        <f t="shared" si="0"/>
        <v>780</v>
      </c>
      <c r="H4" s="159">
        <v>11153</v>
      </c>
      <c r="I4" s="159">
        <v>10935</v>
      </c>
      <c r="J4" s="167">
        <f t="shared" si="1"/>
        <v>1308</v>
      </c>
      <c r="K4" s="173">
        <v>9019</v>
      </c>
      <c r="L4" s="173">
        <v>8841</v>
      </c>
      <c r="M4" s="154">
        <f t="shared" si="2"/>
        <v>1068</v>
      </c>
      <c r="N4" s="159"/>
      <c r="O4" s="159"/>
      <c r="P4" s="169"/>
      <c r="Q4" s="173"/>
      <c r="R4" s="173"/>
      <c r="S4" s="178"/>
      <c r="T4" s="159"/>
      <c r="U4" s="159"/>
      <c r="V4" s="169"/>
      <c r="W4" s="173"/>
      <c r="X4" s="153"/>
      <c r="Y4" s="154"/>
    </row>
    <row r="5" spans="1:255" ht="15.75" customHeight="1">
      <c r="A5" s="137">
        <v>3</v>
      </c>
      <c r="B5" s="141" t="s">
        <v>118</v>
      </c>
      <c r="C5" s="139">
        <v>20</v>
      </c>
      <c r="D5" s="140" t="s">
        <v>84</v>
      </c>
      <c r="E5" s="152">
        <v>15</v>
      </c>
      <c r="F5" s="152">
        <v>15</v>
      </c>
      <c r="G5" s="163">
        <f t="shared" si="0"/>
        <v>0</v>
      </c>
      <c r="H5" s="159">
        <v>42</v>
      </c>
      <c r="I5" s="159">
        <v>42</v>
      </c>
      <c r="J5" s="167">
        <f t="shared" si="1"/>
        <v>0</v>
      </c>
      <c r="K5" s="173">
        <v>1</v>
      </c>
      <c r="L5" s="173">
        <v>1</v>
      </c>
      <c r="M5" s="154">
        <f t="shared" si="2"/>
        <v>0</v>
      </c>
      <c r="N5" s="159"/>
      <c r="O5" s="159"/>
      <c r="P5" s="169"/>
      <c r="Q5" s="173"/>
      <c r="R5" s="173"/>
      <c r="S5" s="154"/>
      <c r="T5" s="159"/>
      <c r="U5" s="159"/>
      <c r="V5" s="169"/>
      <c r="W5" s="173"/>
      <c r="X5" s="153"/>
      <c r="Y5" s="154"/>
    </row>
    <row r="6" spans="1:255" ht="15.75" customHeight="1">
      <c r="A6" s="137">
        <v>4</v>
      </c>
      <c r="B6" s="141" t="s">
        <v>119</v>
      </c>
      <c r="C6" s="139">
        <v>20</v>
      </c>
      <c r="D6" s="140" t="s">
        <v>85</v>
      </c>
      <c r="E6" s="152">
        <v>6</v>
      </c>
      <c r="F6" s="152">
        <v>6</v>
      </c>
      <c r="G6" s="163">
        <f t="shared" si="0"/>
        <v>0</v>
      </c>
      <c r="H6" s="159">
        <v>17</v>
      </c>
      <c r="I6" s="159">
        <v>17</v>
      </c>
      <c r="J6" s="167">
        <f t="shared" si="1"/>
        <v>0</v>
      </c>
      <c r="K6" s="173">
        <v>0</v>
      </c>
      <c r="L6" s="173">
        <v>0</v>
      </c>
      <c r="M6" s="154">
        <f t="shared" si="2"/>
        <v>0</v>
      </c>
      <c r="N6" s="159"/>
      <c r="O6" s="159"/>
      <c r="P6" s="169"/>
      <c r="Q6" s="173"/>
      <c r="R6" s="173"/>
      <c r="S6" s="154"/>
      <c r="T6" s="159"/>
      <c r="U6" s="159"/>
      <c r="V6" s="169"/>
      <c r="W6" s="173"/>
      <c r="X6" s="153"/>
      <c r="Y6" s="154"/>
    </row>
    <row r="7" spans="1:255" s="9" customFormat="1" ht="15.75" customHeight="1">
      <c r="A7" s="137">
        <v>5</v>
      </c>
      <c r="B7" s="141" t="s">
        <v>9</v>
      </c>
      <c r="C7" s="139">
        <v>20</v>
      </c>
      <c r="D7" s="140" t="s">
        <v>83</v>
      </c>
      <c r="E7" s="152">
        <v>3112</v>
      </c>
      <c r="F7" s="152">
        <v>3027</v>
      </c>
      <c r="G7" s="163">
        <f t="shared" si="0"/>
        <v>1700</v>
      </c>
      <c r="H7" s="159">
        <v>4807</v>
      </c>
      <c r="I7" s="159">
        <v>4675</v>
      </c>
      <c r="J7" s="167">
        <f t="shared" si="1"/>
        <v>2640</v>
      </c>
      <c r="K7" s="173">
        <v>2529</v>
      </c>
      <c r="L7" s="173">
        <v>2462</v>
      </c>
      <c r="M7" s="154">
        <f t="shared" si="2"/>
        <v>1340</v>
      </c>
      <c r="N7" s="159"/>
      <c r="O7" s="159"/>
      <c r="P7" s="169"/>
      <c r="Q7" s="173"/>
      <c r="R7" s="173"/>
      <c r="S7" s="154"/>
      <c r="T7" s="159"/>
      <c r="U7" s="159"/>
      <c r="V7" s="169"/>
      <c r="W7" s="173"/>
      <c r="X7" s="153"/>
      <c r="Y7" s="154"/>
    </row>
    <row r="8" spans="1:255" ht="15.75" customHeight="1">
      <c r="A8" s="137">
        <v>6</v>
      </c>
      <c r="B8" s="141" t="s">
        <v>11</v>
      </c>
      <c r="C8" s="139">
        <v>20</v>
      </c>
      <c r="D8" s="140" t="s">
        <v>102</v>
      </c>
      <c r="E8" s="152">
        <v>3519</v>
      </c>
      <c r="F8" s="152">
        <v>3473</v>
      </c>
      <c r="G8" s="163">
        <f t="shared" si="0"/>
        <v>920</v>
      </c>
      <c r="H8" s="159">
        <v>3595</v>
      </c>
      <c r="I8" s="159">
        <v>3515</v>
      </c>
      <c r="J8" s="167">
        <f t="shared" si="1"/>
        <v>1600</v>
      </c>
      <c r="K8" s="173">
        <v>928</v>
      </c>
      <c r="L8" s="173">
        <v>913</v>
      </c>
      <c r="M8" s="154">
        <f t="shared" si="2"/>
        <v>300</v>
      </c>
      <c r="N8" s="159"/>
      <c r="O8" s="159"/>
      <c r="P8" s="169"/>
      <c r="Q8" s="173"/>
      <c r="R8" s="173"/>
      <c r="S8" s="154"/>
      <c r="T8" s="159"/>
      <c r="U8" s="159"/>
      <c r="V8" s="169"/>
      <c r="W8" s="173"/>
      <c r="X8" s="153"/>
      <c r="Y8" s="154"/>
      <c r="Z8" s="25"/>
      <c r="AC8" s="9"/>
    </row>
    <row r="9" spans="1:255" s="9" customFormat="1" ht="15.75" customHeight="1">
      <c r="A9" s="137">
        <v>7</v>
      </c>
      <c r="B9" s="138" t="s">
        <v>12</v>
      </c>
      <c r="C9" s="139">
        <v>15</v>
      </c>
      <c r="D9" s="140" t="s">
        <v>103</v>
      </c>
      <c r="E9" s="152">
        <v>3950</v>
      </c>
      <c r="F9" s="152">
        <v>3847</v>
      </c>
      <c r="G9" s="163">
        <f t="shared" si="0"/>
        <v>1545</v>
      </c>
      <c r="H9" s="159">
        <v>6923</v>
      </c>
      <c r="I9" s="159">
        <v>6742</v>
      </c>
      <c r="J9" s="167">
        <f t="shared" si="1"/>
        <v>2715</v>
      </c>
      <c r="K9" s="173">
        <v>2978</v>
      </c>
      <c r="L9" s="173">
        <v>2905</v>
      </c>
      <c r="M9" s="154">
        <f t="shared" si="2"/>
        <v>1095</v>
      </c>
      <c r="N9" s="159"/>
      <c r="O9" s="159"/>
      <c r="P9" s="169"/>
      <c r="Q9" s="173"/>
      <c r="R9" s="173"/>
      <c r="S9" s="154"/>
      <c r="T9" s="159"/>
      <c r="U9" s="159"/>
      <c r="V9" s="169"/>
      <c r="W9" s="173"/>
      <c r="X9" s="153"/>
      <c r="Y9" s="154"/>
      <c r="Z9" s="25"/>
    </row>
    <row r="10" spans="1:255" ht="15.75" customHeight="1">
      <c r="A10" s="137">
        <v>8</v>
      </c>
      <c r="B10" s="141" t="s">
        <v>13</v>
      </c>
      <c r="C10" s="139">
        <v>30</v>
      </c>
      <c r="D10" s="140" t="s">
        <v>97</v>
      </c>
      <c r="E10" s="152">
        <v>35</v>
      </c>
      <c r="F10" s="152">
        <v>25</v>
      </c>
      <c r="G10" s="163">
        <f t="shared" si="0"/>
        <v>300</v>
      </c>
      <c r="H10" s="159">
        <v>55</v>
      </c>
      <c r="I10" s="159">
        <v>48</v>
      </c>
      <c r="J10" s="167">
        <f t="shared" si="1"/>
        <v>210</v>
      </c>
      <c r="K10" s="173">
        <v>40</v>
      </c>
      <c r="L10" s="173">
        <v>39</v>
      </c>
      <c r="M10" s="154">
        <f t="shared" si="2"/>
        <v>30</v>
      </c>
      <c r="N10" s="159"/>
      <c r="O10" s="159"/>
      <c r="P10" s="169"/>
      <c r="Q10" s="173"/>
      <c r="R10" s="173"/>
      <c r="S10" s="154"/>
      <c r="T10" s="159"/>
      <c r="U10" s="159"/>
      <c r="V10" s="169"/>
      <c r="W10" s="173"/>
      <c r="X10" s="153"/>
      <c r="Y10" s="154"/>
    </row>
    <row r="11" spans="1:255" ht="15.75" customHeight="1">
      <c r="A11" s="137">
        <v>9</v>
      </c>
      <c r="B11" s="141" t="s">
        <v>14</v>
      </c>
      <c r="C11" s="139">
        <v>30</v>
      </c>
      <c r="D11" s="140" t="s">
        <v>87</v>
      </c>
      <c r="E11" s="152">
        <v>10741</v>
      </c>
      <c r="F11" s="152">
        <v>10398</v>
      </c>
      <c r="G11" s="163">
        <f t="shared" ref="G11:G17" si="3">(E11-F11)*$C11</f>
        <v>10290</v>
      </c>
      <c r="H11" s="159">
        <v>16590</v>
      </c>
      <c r="I11" s="159">
        <v>15981</v>
      </c>
      <c r="J11" s="167">
        <f t="shared" si="1"/>
        <v>18270</v>
      </c>
      <c r="K11" s="173">
        <v>10020</v>
      </c>
      <c r="L11" s="173">
        <v>9553</v>
      </c>
      <c r="M11" s="154">
        <f t="shared" si="2"/>
        <v>14010</v>
      </c>
      <c r="N11" s="159"/>
      <c r="O11" s="159"/>
      <c r="P11" s="169"/>
      <c r="Q11" s="173"/>
      <c r="R11" s="173"/>
      <c r="S11" s="154"/>
      <c r="T11" s="159"/>
      <c r="U11" s="159"/>
      <c r="V11" s="169"/>
      <c r="W11" s="173"/>
      <c r="X11" s="153"/>
      <c r="Y11" s="154"/>
      <c r="Z11" s="25"/>
    </row>
    <row r="12" spans="1:255" ht="15.75" customHeight="1">
      <c r="A12" s="137">
        <v>10</v>
      </c>
      <c r="B12" s="142" t="s">
        <v>15</v>
      </c>
      <c r="C12" s="139">
        <v>80</v>
      </c>
      <c r="D12" s="140" t="s">
        <v>91</v>
      </c>
      <c r="E12" s="152">
        <v>3768</v>
      </c>
      <c r="F12" s="152">
        <v>3642</v>
      </c>
      <c r="G12" s="163">
        <f t="shared" si="3"/>
        <v>10080</v>
      </c>
      <c r="H12" s="159">
        <v>6032</v>
      </c>
      <c r="I12" s="159">
        <v>5833</v>
      </c>
      <c r="J12" s="167">
        <f t="shared" si="1"/>
        <v>15920</v>
      </c>
      <c r="K12" s="173">
        <v>1901</v>
      </c>
      <c r="L12" s="173">
        <v>1886</v>
      </c>
      <c r="M12" s="154">
        <f t="shared" si="2"/>
        <v>1200</v>
      </c>
      <c r="N12" s="159"/>
      <c r="O12" s="159"/>
      <c r="P12" s="169"/>
      <c r="Q12" s="173">
        <v>2777</v>
      </c>
      <c r="R12" s="173">
        <v>2681</v>
      </c>
      <c r="S12" s="154">
        <f>(Q12-R12)*$C12</f>
        <v>7680</v>
      </c>
      <c r="T12" s="159">
        <v>481</v>
      </c>
      <c r="U12" s="159">
        <v>478</v>
      </c>
      <c r="V12" s="169">
        <f>(T12-U12)*$C12</f>
        <v>240</v>
      </c>
      <c r="W12" s="173">
        <v>0</v>
      </c>
      <c r="X12" s="153">
        <v>0</v>
      </c>
      <c r="Y12" s="154">
        <f>(W12-X12)*$C12</f>
        <v>0</v>
      </c>
      <c r="Z12" s="25">
        <f>COS(ATAN(S12/(G12+J12)))</f>
        <v>0.95903593003599596</v>
      </c>
    </row>
    <row r="13" spans="1:255" ht="15.75" customHeight="1">
      <c r="A13" s="137">
        <v>11</v>
      </c>
      <c r="B13" s="142" t="s">
        <v>16</v>
      </c>
      <c r="C13" s="139">
        <v>20</v>
      </c>
      <c r="D13" s="140" t="s">
        <v>82</v>
      </c>
      <c r="E13" s="152">
        <v>1710</v>
      </c>
      <c r="F13" s="152">
        <v>1592</v>
      </c>
      <c r="G13" s="163">
        <f t="shared" si="3"/>
        <v>2360</v>
      </c>
      <c r="H13" s="159">
        <v>4842</v>
      </c>
      <c r="I13" s="159">
        <v>4692</v>
      </c>
      <c r="J13" s="167">
        <f t="shared" si="1"/>
        <v>3000</v>
      </c>
      <c r="K13" s="173">
        <v>3217</v>
      </c>
      <c r="L13" s="173">
        <v>3167</v>
      </c>
      <c r="M13" s="154">
        <f t="shared" si="2"/>
        <v>1000</v>
      </c>
      <c r="N13" s="159"/>
      <c r="O13" s="159"/>
      <c r="P13" s="169"/>
      <c r="Q13" s="173"/>
      <c r="R13" s="173"/>
      <c r="S13" s="154"/>
      <c r="T13" s="159"/>
      <c r="U13" s="159"/>
      <c r="V13" s="169"/>
      <c r="W13" s="173"/>
      <c r="X13" s="153"/>
      <c r="Y13" s="154"/>
    </row>
    <row r="14" spans="1:255" ht="15.75" customHeight="1">
      <c r="A14" s="137">
        <v>12</v>
      </c>
      <c r="B14" s="141" t="s">
        <v>17</v>
      </c>
      <c r="C14" s="139">
        <v>10</v>
      </c>
      <c r="D14" s="140" t="s">
        <v>166</v>
      </c>
      <c r="E14" s="152">
        <v>14</v>
      </c>
      <c r="F14" s="152">
        <v>0</v>
      </c>
      <c r="G14" s="163">
        <f>(E14-F14)*$C14</f>
        <v>140</v>
      </c>
      <c r="H14" s="159">
        <v>23</v>
      </c>
      <c r="I14" s="159">
        <v>0</v>
      </c>
      <c r="J14" s="167">
        <f>(H14-I14)*$C14</f>
        <v>230</v>
      </c>
      <c r="K14" s="173">
        <v>20</v>
      </c>
      <c r="L14" s="173">
        <v>0</v>
      </c>
      <c r="M14" s="154">
        <f>(K14-L14)*$C14</f>
        <v>200</v>
      </c>
      <c r="N14" s="159"/>
      <c r="O14" s="159"/>
      <c r="P14" s="169"/>
      <c r="Q14" s="173"/>
      <c r="R14" s="173"/>
      <c r="S14" s="154"/>
      <c r="T14" s="159"/>
      <c r="U14" s="159"/>
      <c r="V14" s="169"/>
      <c r="W14" s="173"/>
      <c r="X14" s="153"/>
      <c r="Y14" s="154"/>
      <c r="Z14" s="25"/>
    </row>
    <row r="15" spans="1:255" ht="15.75" customHeight="1">
      <c r="A15" s="137">
        <v>12</v>
      </c>
      <c r="B15" s="141" t="s">
        <v>17</v>
      </c>
      <c r="C15" s="139">
        <v>10</v>
      </c>
      <c r="D15" s="140" t="s">
        <v>88</v>
      </c>
      <c r="E15" s="152">
        <v>1866</v>
      </c>
      <c r="F15" s="152">
        <v>1849</v>
      </c>
      <c r="G15" s="163">
        <f t="shared" si="3"/>
        <v>170</v>
      </c>
      <c r="H15" s="159">
        <v>3125</v>
      </c>
      <c r="I15" s="159">
        <v>3097</v>
      </c>
      <c r="J15" s="167">
        <f t="shared" si="1"/>
        <v>280</v>
      </c>
      <c r="K15" s="173">
        <v>2525</v>
      </c>
      <c r="L15" s="173">
        <v>2500</v>
      </c>
      <c r="M15" s="154">
        <f t="shared" si="2"/>
        <v>250</v>
      </c>
      <c r="N15" s="159"/>
      <c r="O15" s="159"/>
      <c r="P15" s="169"/>
      <c r="Q15" s="173"/>
      <c r="R15" s="173"/>
      <c r="S15" s="154"/>
      <c r="T15" s="159"/>
      <c r="U15" s="159"/>
      <c r="V15" s="169"/>
      <c r="W15" s="173"/>
      <c r="X15" s="153"/>
      <c r="Y15" s="154"/>
      <c r="Z15" s="25"/>
    </row>
    <row r="16" spans="1:255" ht="15.75" customHeight="1">
      <c r="A16" s="137">
        <v>13</v>
      </c>
      <c r="B16" s="141" t="s">
        <v>18</v>
      </c>
      <c r="C16" s="139">
        <v>1</v>
      </c>
      <c r="D16" s="140" t="s">
        <v>89</v>
      </c>
      <c r="E16" s="152">
        <v>15485</v>
      </c>
      <c r="F16" s="152">
        <v>15210</v>
      </c>
      <c r="G16" s="163">
        <f t="shared" si="3"/>
        <v>275</v>
      </c>
      <c r="H16" s="159">
        <v>24633</v>
      </c>
      <c r="I16" s="159">
        <v>24437</v>
      </c>
      <c r="J16" s="167">
        <f t="shared" si="1"/>
        <v>196</v>
      </c>
      <c r="K16" s="173">
        <v>18938</v>
      </c>
      <c r="L16" s="173">
        <v>18771</v>
      </c>
      <c r="M16" s="154">
        <f t="shared" si="2"/>
        <v>167</v>
      </c>
      <c r="N16" s="159"/>
      <c r="O16" s="159"/>
      <c r="P16" s="169"/>
      <c r="Q16" s="173"/>
      <c r="R16" s="173"/>
      <c r="S16" s="154"/>
      <c r="T16" s="159"/>
      <c r="U16" s="159"/>
      <c r="V16" s="169"/>
      <c r="W16" s="173"/>
      <c r="X16" s="153"/>
      <c r="Y16" s="154"/>
      <c r="Z16" s="25"/>
    </row>
    <row r="17" spans="1:26" ht="15.75" customHeight="1">
      <c r="A17" s="137">
        <v>14</v>
      </c>
      <c r="B17" s="141" t="s">
        <v>19</v>
      </c>
      <c r="C17" s="139">
        <v>30</v>
      </c>
      <c r="D17" s="140" t="s">
        <v>98</v>
      </c>
      <c r="E17" s="152">
        <v>5132</v>
      </c>
      <c r="F17" s="152">
        <v>5005</v>
      </c>
      <c r="G17" s="163">
        <f t="shared" si="3"/>
        <v>3810</v>
      </c>
      <c r="H17" s="159">
        <v>8745</v>
      </c>
      <c r="I17" s="159">
        <v>8520</v>
      </c>
      <c r="J17" s="167">
        <f t="shared" si="1"/>
        <v>6750</v>
      </c>
      <c r="K17" s="173">
        <v>8119</v>
      </c>
      <c r="L17" s="173">
        <v>7931</v>
      </c>
      <c r="M17" s="154">
        <f t="shared" si="2"/>
        <v>5640</v>
      </c>
      <c r="N17" s="159"/>
      <c r="O17" s="159"/>
      <c r="P17" s="169"/>
      <c r="Q17" s="173"/>
      <c r="R17" s="173"/>
      <c r="S17" s="154"/>
      <c r="T17" s="159"/>
      <c r="U17" s="159"/>
      <c r="V17" s="169"/>
      <c r="W17" s="173"/>
      <c r="X17" s="153"/>
      <c r="Y17" s="154"/>
      <c r="Z17" s="25"/>
    </row>
    <row r="18" spans="1:26" ht="15.75" customHeight="1">
      <c r="A18" s="137">
        <v>15</v>
      </c>
      <c r="B18" s="141" t="s">
        <v>53</v>
      </c>
      <c r="C18" s="139">
        <v>1</v>
      </c>
      <c r="D18" s="140" t="s">
        <v>99</v>
      </c>
      <c r="E18" s="152"/>
      <c r="F18" s="152"/>
      <c r="G18" s="163"/>
      <c r="H18" s="159"/>
      <c r="I18" s="159"/>
      <c r="J18" s="167"/>
      <c r="K18" s="173"/>
      <c r="L18" s="173"/>
      <c r="M18" s="154"/>
      <c r="N18" s="159">
        <v>8691</v>
      </c>
      <c r="O18" s="159">
        <v>8691</v>
      </c>
      <c r="P18" s="169">
        <f>(N18-O18)*$C18</f>
        <v>0</v>
      </c>
      <c r="Q18" s="173"/>
      <c r="R18" s="173"/>
      <c r="S18" s="154"/>
      <c r="T18" s="159"/>
      <c r="U18" s="159"/>
      <c r="V18" s="169"/>
      <c r="W18" s="173"/>
      <c r="X18" s="153"/>
      <c r="Y18" s="154"/>
      <c r="Z18" s="25"/>
    </row>
    <row r="19" spans="1:26" ht="15.75" customHeight="1">
      <c r="A19" s="137">
        <v>16</v>
      </c>
      <c r="B19" s="141" t="s">
        <v>21</v>
      </c>
      <c r="C19" s="139">
        <v>1</v>
      </c>
      <c r="D19" s="140" t="s">
        <v>93</v>
      </c>
      <c r="E19" s="152">
        <v>2825</v>
      </c>
      <c r="F19" s="152">
        <v>2777</v>
      </c>
      <c r="G19" s="163">
        <f t="shared" ref="G19:G24" si="4">(E19-F19)*$C19</f>
        <v>48</v>
      </c>
      <c r="H19" s="159">
        <v>3889</v>
      </c>
      <c r="I19" s="159">
        <v>3820</v>
      </c>
      <c r="J19" s="167">
        <f t="shared" ref="J19:J24" si="5">(H19-I19)*$C19</f>
        <v>69</v>
      </c>
      <c r="K19" s="173">
        <v>1486</v>
      </c>
      <c r="L19" s="173">
        <v>1453</v>
      </c>
      <c r="M19" s="154">
        <f t="shared" ref="M19:M24" si="6">(K19-L19)*$C19</f>
        <v>33</v>
      </c>
      <c r="N19" s="159"/>
      <c r="O19" s="159"/>
      <c r="P19" s="169"/>
      <c r="Q19" s="173"/>
      <c r="R19" s="173"/>
      <c r="S19" s="154"/>
      <c r="T19" s="159"/>
      <c r="U19" s="159"/>
      <c r="V19" s="169"/>
      <c r="W19" s="173"/>
      <c r="X19" s="153"/>
      <c r="Y19" s="154"/>
    </row>
    <row r="20" spans="1:26" ht="15.75" customHeight="1">
      <c r="A20" s="137">
        <v>17</v>
      </c>
      <c r="B20" s="141" t="s">
        <v>22</v>
      </c>
      <c r="C20" s="139">
        <v>1</v>
      </c>
      <c r="D20" s="140" t="s">
        <v>68</v>
      </c>
      <c r="E20" s="152">
        <v>3</v>
      </c>
      <c r="F20" s="152">
        <v>3</v>
      </c>
      <c r="G20" s="154">
        <f t="shared" si="4"/>
        <v>0</v>
      </c>
      <c r="H20" s="159">
        <v>4</v>
      </c>
      <c r="I20" s="159">
        <v>4</v>
      </c>
      <c r="J20" s="168">
        <f t="shared" si="5"/>
        <v>0</v>
      </c>
      <c r="K20" s="173">
        <v>0</v>
      </c>
      <c r="L20" s="173">
        <v>0</v>
      </c>
      <c r="M20" s="154">
        <f t="shared" si="6"/>
        <v>0</v>
      </c>
      <c r="N20" s="159"/>
      <c r="O20" s="159"/>
      <c r="P20" s="169"/>
      <c r="Q20" s="173"/>
      <c r="R20" s="173"/>
      <c r="S20" s="154"/>
      <c r="T20" s="159"/>
      <c r="U20" s="159"/>
      <c r="V20" s="169"/>
      <c r="W20" s="173"/>
      <c r="X20" s="153"/>
      <c r="Y20" s="154"/>
    </row>
    <row r="21" spans="1:26" ht="15.75" customHeight="1">
      <c r="A21" s="143">
        <v>20</v>
      </c>
      <c r="B21" s="141" t="s">
        <v>23</v>
      </c>
      <c r="C21" s="139">
        <v>1</v>
      </c>
      <c r="D21" s="140" t="s">
        <v>77</v>
      </c>
      <c r="E21" s="152">
        <v>1320</v>
      </c>
      <c r="F21" s="152">
        <v>1310</v>
      </c>
      <c r="G21" s="163">
        <f t="shared" si="4"/>
        <v>10</v>
      </c>
      <c r="H21" s="159">
        <v>1870</v>
      </c>
      <c r="I21" s="159">
        <v>1860</v>
      </c>
      <c r="J21" s="168">
        <f t="shared" si="5"/>
        <v>10</v>
      </c>
      <c r="K21" s="173">
        <v>838</v>
      </c>
      <c r="L21" s="173">
        <v>828</v>
      </c>
      <c r="M21" s="154">
        <f t="shared" si="6"/>
        <v>10</v>
      </c>
      <c r="N21" s="159"/>
      <c r="O21" s="159"/>
      <c r="P21" s="169"/>
      <c r="Q21" s="173"/>
      <c r="R21" s="173"/>
      <c r="S21" s="154"/>
      <c r="T21" s="159"/>
      <c r="U21" s="159"/>
      <c r="V21" s="169"/>
      <c r="W21" s="173"/>
      <c r="X21" s="153"/>
      <c r="Y21" s="154"/>
    </row>
    <row r="22" spans="1:26" ht="15.75" customHeight="1">
      <c r="A22" s="143">
        <v>22</v>
      </c>
      <c r="B22" s="141" t="s">
        <v>24</v>
      </c>
      <c r="C22" s="139">
        <v>1</v>
      </c>
      <c r="D22" s="140" t="s">
        <v>78</v>
      </c>
      <c r="E22" s="152">
        <v>0</v>
      </c>
      <c r="F22" s="152">
        <v>0</v>
      </c>
      <c r="G22" s="163">
        <f t="shared" si="4"/>
        <v>0</v>
      </c>
      <c r="H22" s="159">
        <v>0</v>
      </c>
      <c r="I22" s="159">
        <v>0</v>
      </c>
      <c r="J22" s="168">
        <f t="shared" si="5"/>
        <v>0</v>
      </c>
      <c r="K22" s="173">
        <v>0</v>
      </c>
      <c r="L22" s="173">
        <v>0</v>
      </c>
      <c r="M22" s="163">
        <f t="shared" si="6"/>
        <v>0</v>
      </c>
      <c r="N22" s="159"/>
      <c r="O22" s="159"/>
      <c r="P22" s="169">
        <f>(N22-O22)*$C22</f>
        <v>0</v>
      </c>
      <c r="Q22" s="173"/>
      <c r="R22" s="173"/>
      <c r="S22" s="154"/>
      <c r="T22" s="159"/>
      <c r="U22" s="159"/>
      <c r="V22" s="169"/>
      <c r="W22" s="173"/>
      <c r="X22" s="153"/>
      <c r="Y22" s="154"/>
    </row>
    <row r="23" spans="1:26" ht="15.75" customHeight="1">
      <c r="A23" s="143">
        <v>24</v>
      </c>
      <c r="B23" s="141" t="s">
        <v>25</v>
      </c>
      <c r="C23" s="139">
        <v>20</v>
      </c>
      <c r="D23" s="140" t="s">
        <v>95</v>
      </c>
      <c r="E23" s="152">
        <v>905</v>
      </c>
      <c r="F23" s="152">
        <v>900</v>
      </c>
      <c r="G23" s="154">
        <f t="shared" si="4"/>
        <v>100</v>
      </c>
      <c r="H23" s="159">
        <v>1371</v>
      </c>
      <c r="I23" s="159">
        <v>1350</v>
      </c>
      <c r="J23" s="167">
        <f t="shared" si="5"/>
        <v>420</v>
      </c>
      <c r="K23" s="173">
        <v>462</v>
      </c>
      <c r="L23" s="173">
        <v>455</v>
      </c>
      <c r="M23" s="162">
        <f t="shared" si="6"/>
        <v>140</v>
      </c>
      <c r="N23" s="159"/>
      <c r="O23" s="159"/>
      <c r="P23" s="169"/>
      <c r="Q23" s="173"/>
      <c r="R23" s="173"/>
      <c r="S23" s="154"/>
      <c r="T23" s="159"/>
      <c r="U23" s="159"/>
      <c r="V23" s="169"/>
      <c r="W23" s="173"/>
      <c r="X23" s="153"/>
      <c r="Y23" s="154"/>
    </row>
    <row r="24" spans="1:26" ht="15.75" customHeight="1">
      <c r="A24" s="143">
        <v>25</v>
      </c>
      <c r="B24" s="141" t="s">
        <v>26</v>
      </c>
      <c r="C24" s="139">
        <v>1</v>
      </c>
      <c r="D24" s="140" t="s">
        <v>92</v>
      </c>
      <c r="E24" s="152">
        <v>0</v>
      </c>
      <c r="F24" s="152">
        <v>0</v>
      </c>
      <c r="G24" s="163">
        <f t="shared" si="4"/>
        <v>0</v>
      </c>
      <c r="H24" s="159">
        <v>3</v>
      </c>
      <c r="I24" s="159">
        <v>3</v>
      </c>
      <c r="J24" s="167">
        <f t="shared" si="5"/>
        <v>0</v>
      </c>
      <c r="K24" s="173">
        <v>0</v>
      </c>
      <c r="L24" s="173">
        <v>0</v>
      </c>
      <c r="M24" s="154">
        <f t="shared" si="6"/>
        <v>0</v>
      </c>
      <c r="N24" s="159"/>
      <c r="O24" s="159"/>
      <c r="P24" s="169"/>
      <c r="Q24" s="173"/>
      <c r="R24" s="173"/>
      <c r="S24" s="154"/>
      <c r="T24" s="159"/>
      <c r="U24" s="159"/>
      <c r="V24" s="169"/>
      <c r="W24" s="173"/>
      <c r="X24" s="153"/>
      <c r="Y24" s="154"/>
    </row>
    <row r="25" spans="1:26" ht="15.75" customHeight="1">
      <c r="A25" s="143">
        <v>26</v>
      </c>
      <c r="B25" s="141" t="s">
        <v>27</v>
      </c>
      <c r="C25" s="139">
        <v>1</v>
      </c>
      <c r="D25" s="140" t="s">
        <v>101</v>
      </c>
      <c r="E25" s="152"/>
      <c r="F25" s="152"/>
      <c r="G25" s="163"/>
      <c r="H25" s="159"/>
      <c r="I25" s="159"/>
      <c r="J25" s="167"/>
      <c r="K25" s="173"/>
      <c r="L25" s="173"/>
      <c r="M25" s="154"/>
      <c r="N25" s="159">
        <v>8416</v>
      </c>
      <c r="O25" s="159">
        <v>8260</v>
      </c>
      <c r="P25" s="169">
        <f>(N25-O25)*$C25</f>
        <v>156</v>
      </c>
      <c r="Q25" s="173"/>
      <c r="R25" s="173"/>
      <c r="S25" s="154"/>
      <c r="T25" s="159"/>
      <c r="U25" s="159"/>
      <c r="V25" s="169"/>
      <c r="W25" s="173"/>
      <c r="X25" s="153"/>
      <c r="Y25" s="154"/>
    </row>
    <row r="26" spans="1:26" ht="15.75" customHeight="1">
      <c r="A26" s="143">
        <v>27</v>
      </c>
      <c r="B26" s="141" t="s">
        <v>54</v>
      </c>
      <c r="C26" s="139">
        <v>20</v>
      </c>
      <c r="D26" s="140" t="s">
        <v>72</v>
      </c>
      <c r="E26" s="152">
        <v>448</v>
      </c>
      <c r="F26" s="152">
        <v>448</v>
      </c>
      <c r="G26" s="154">
        <f>(E26-F26)*$C26</f>
        <v>0</v>
      </c>
      <c r="H26" s="159">
        <v>721</v>
      </c>
      <c r="I26" s="159">
        <v>720</v>
      </c>
      <c r="J26" s="169">
        <f>(H26-I26)*$C26</f>
        <v>20</v>
      </c>
      <c r="K26" s="173">
        <v>598</v>
      </c>
      <c r="L26" s="173">
        <v>598</v>
      </c>
      <c r="M26" s="154">
        <f>(K26-L26)*$C26</f>
        <v>0</v>
      </c>
      <c r="N26" s="159"/>
      <c r="O26" s="159"/>
      <c r="P26" s="169"/>
      <c r="Q26" s="173"/>
      <c r="R26" s="173"/>
      <c r="S26" s="154"/>
      <c r="T26" s="159"/>
      <c r="U26" s="159"/>
      <c r="V26" s="169"/>
      <c r="W26" s="173"/>
      <c r="X26" s="153"/>
      <c r="Y26" s="154"/>
    </row>
    <row r="27" spans="1:26" ht="15.75" customHeight="1">
      <c r="A27" s="143">
        <v>28</v>
      </c>
      <c r="B27" s="141" t="s">
        <v>29</v>
      </c>
      <c r="C27" s="139">
        <v>1</v>
      </c>
      <c r="D27" s="140" t="s">
        <v>80</v>
      </c>
      <c r="E27" s="152">
        <v>2462</v>
      </c>
      <c r="F27" s="152">
        <v>2414</v>
      </c>
      <c r="G27" s="154">
        <f>(E27-F27)*$C27</f>
        <v>48</v>
      </c>
      <c r="H27" s="159">
        <v>3572</v>
      </c>
      <c r="I27" s="159">
        <v>3490</v>
      </c>
      <c r="J27" s="169">
        <f>(H27-I27)*$C27</f>
        <v>82</v>
      </c>
      <c r="K27" s="173">
        <v>1371</v>
      </c>
      <c r="L27" s="173">
        <v>1343</v>
      </c>
      <c r="M27" s="154">
        <f>(K27-L27)*$C27</f>
        <v>28</v>
      </c>
      <c r="N27" s="159"/>
      <c r="O27" s="159"/>
      <c r="P27" s="169"/>
      <c r="Q27" s="173"/>
      <c r="R27" s="173"/>
      <c r="S27" s="154"/>
      <c r="T27" s="159"/>
      <c r="U27" s="159"/>
      <c r="V27" s="169"/>
      <c r="W27" s="173"/>
      <c r="X27" s="153"/>
      <c r="Y27" s="154"/>
    </row>
    <row r="28" spans="1:26" ht="15.75" customHeight="1">
      <c r="A28" s="143">
        <v>29</v>
      </c>
      <c r="B28" s="141" t="s">
        <v>55</v>
      </c>
      <c r="C28" s="139">
        <v>1</v>
      </c>
      <c r="D28" s="140" t="s">
        <v>71</v>
      </c>
      <c r="E28" s="152">
        <v>425</v>
      </c>
      <c r="F28" s="152">
        <v>420</v>
      </c>
      <c r="G28" s="163">
        <f>(E28-F28)*$C28</f>
        <v>5</v>
      </c>
      <c r="H28" s="159">
        <v>860</v>
      </c>
      <c r="I28" s="159">
        <v>850</v>
      </c>
      <c r="J28" s="167">
        <f>(H28-I28)*$C28</f>
        <v>10</v>
      </c>
      <c r="K28" s="173">
        <v>355</v>
      </c>
      <c r="L28" s="173">
        <v>350</v>
      </c>
      <c r="M28" s="154">
        <f>(K28-L28)*$C28</f>
        <v>5</v>
      </c>
      <c r="N28" s="159"/>
      <c r="O28" s="159"/>
      <c r="P28" s="169"/>
      <c r="Q28" s="173"/>
      <c r="R28" s="173"/>
      <c r="S28" s="154"/>
      <c r="T28" s="159"/>
      <c r="U28" s="159"/>
      <c r="V28" s="169"/>
      <c r="W28" s="173"/>
      <c r="X28" s="153"/>
      <c r="Y28" s="154"/>
    </row>
    <row r="29" spans="1:26" ht="15.75" customHeight="1">
      <c r="A29" s="143">
        <v>35</v>
      </c>
      <c r="B29" s="141" t="s">
        <v>35</v>
      </c>
      <c r="C29" s="139">
        <v>1</v>
      </c>
      <c r="D29" s="140" t="s">
        <v>79</v>
      </c>
      <c r="E29" s="152">
        <v>1049</v>
      </c>
      <c r="F29" s="152">
        <v>1025</v>
      </c>
      <c r="G29" s="154">
        <f>(E29-F29)*$C29</f>
        <v>24</v>
      </c>
      <c r="H29" s="159">
        <v>1527</v>
      </c>
      <c r="I29" s="159">
        <v>1492</v>
      </c>
      <c r="J29" s="169">
        <f>(H29-I29)*$C29</f>
        <v>35</v>
      </c>
      <c r="K29" s="173">
        <v>493</v>
      </c>
      <c r="L29" s="173">
        <v>480</v>
      </c>
      <c r="M29" s="154">
        <f>(K29-L29)*$C29</f>
        <v>13</v>
      </c>
      <c r="N29" s="159"/>
      <c r="O29" s="159"/>
      <c r="P29" s="169"/>
      <c r="Q29" s="173"/>
      <c r="R29" s="173"/>
      <c r="S29" s="154"/>
      <c r="T29" s="159"/>
      <c r="U29" s="159"/>
      <c r="V29" s="169"/>
      <c r="W29" s="173"/>
      <c r="X29" s="153"/>
      <c r="Y29" s="154"/>
    </row>
    <row r="30" spans="1:26" ht="15.75" customHeight="1">
      <c r="A30" s="143">
        <v>36</v>
      </c>
      <c r="B30" s="141" t="s">
        <v>36</v>
      </c>
      <c r="C30" s="139">
        <v>1</v>
      </c>
      <c r="D30" s="140" t="s">
        <v>69</v>
      </c>
      <c r="E30" s="152">
        <v>6366</v>
      </c>
      <c r="F30" s="152">
        <v>6224</v>
      </c>
      <c r="G30" s="162">
        <f>(E30-F30)*$C30</f>
        <v>142</v>
      </c>
      <c r="H30" s="159">
        <v>9451</v>
      </c>
      <c r="I30" s="159">
        <v>9230</v>
      </c>
      <c r="J30" s="167">
        <f>(H30-I30)*$C30</f>
        <v>221</v>
      </c>
      <c r="K30" s="173">
        <v>4087</v>
      </c>
      <c r="L30" s="173">
        <v>3983</v>
      </c>
      <c r="M30" s="154">
        <f>(K30-L30)*$C30</f>
        <v>104</v>
      </c>
      <c r="N30" s="159"/>
      <c r="O30" s="159"/>
      <c r="P30" s="169"/>
      <c r="Q30" s="173"/>
      <c r="R30" s="173"/>
      <c r="S30" s="154"/>
      <c r="T30" s="159"/>
      <c r="U30" s="159"/>
      <c r="V30" s="169"/>
      <c r="W30" s="173"/>
      <c r="X30" s="153"/>
      <c r="Y30" s="154"/>
    </row>
    <row r="31" spans="1:26" ht="15.75" customHeight="1">
      <c r="A31" s="143">
        <v>38</v>
      </c>
      <c r="B31" s="141" t="s">
        <v>37</v>
      </c>
      <c r="C31" s="139">
        <v>1</v>
      </c>
      <c r="D31" s="140" t="s">
        <v>70</v>
      </c>
      <c r="E31" s="152">
        <v>972</v>
      </c>
      <c r="F31" s="152">
        <v>951</v>
      </c>
      <c r="G31" s="162">
        <f t="shared" ref="G31:G40" si="7">(E31-F31)*$C31</f>
        <v>21</v>
      </c>
      <c r="H31" s="159">
        <v>1367</v>
      </c>
      <c r="I31" s="159">
        <v>1336</v>
      </c>
      <c r="J31" s="169">
        <f t="shared" ref="J31:J40" si="8">(H31-I31)*$C31</f>
        <v>31</v>
      </c>
      <c r="K31" s="173">
        <v>538</v>
      </c>
      <c r="L31" s="173">
        <v>528</v>
      </c>
      <c r="M31" s="154">
        <f t="shared" ref="M31:M40" si="9">(K31-L31)*$C31</f>
        <v>10</v>
      </c>
      <c r="N31" s="159"/>
      <c r="O31" s="159"/>
      <c r="P31" s="169"/>
      <c r="Q31" s="173"/>
      <c r="R31" s="173"/>
      <c r="S31" s="154"/>
      <c r="T31" s="159"/>
      <c r="U31" s="159"/>
      <c r="V31" s="169"/>
      <c r="W31" s="173"/>
      <c r="X31" s="153"/>
      <c r="Y31" s="154"/>
    </row>
    <row r="32" spans="1:26" ht="15.75" customHeight="1">
      <c r="A32" s="143">
        <v>39</v>
      </c>
      <c r="B32" s="141" t="s">
        <v>38</v>
      </c>
      <c r="C32" s="139">
        <v>1</v>
      </c>
      <c r="D32" s="140" t="s">
        <v>90</v>
      </c>
      <c r="E32" s="152">
        <v>2753</v>
      </c>
      <c r="F32" s="152">
        <v>2684</v>
      </c>
      <c r="G32" s="162">
        <f t="shared" si="7"/>
        <v>69</v>
      </c>
      <c r="H32" s="159">
        <v>4115</v>
      </c>
      <c r="I32" s="159">
        <v>4007</v>
      </c>
      <c r="J32" s="167">
        <f t="shared" si="8"/>
        <v>108</v>
      </c>
      <c r="K32" s="173">
        <v>1689</v>
      </c>
      <c r="L32" s="173">
        <v>1652</v>
      </c>
      <c r="M32" s="154">
        <f t="shared" si="9"/>
        <v>37</v>
      </c>
      <c r="N32" s="159"/>
      <c r="O32" s="159"/>
      <c r="P32" s="169"/>
      <c r="Q32" s="173"/>
      <c r="R32" s="173"/>
      <c r="S32" s="154"/>
      <c r="T32" s="159"/>
      <c r="U32" s="159"/>
      <c r="V32" s="169"/>
      <c r="W32" s="173"/>
      <c r="X32" s="153"/>
      <c r="Y32" s="154"/>
    </row>
    <row r="33" spans="1:255" ht="15.75" customHeight="1">
      <c r="A33" s="143">
        <v>40</v>
      </c>
      <c r="B33" s="141" t="s">
        <v>56</v>
      </c>
      <c r="C33" s="139">
        <v>1</v>
      </c>
      <c r="D33" s="140" t="s">
        <v>94</v>
      </c>
      <c r="E33" s="152">
        <v>2318</v>
      </c>
      <c r="F33" s="152">
        <v>2272</v>
      </c>
      <c r="G33" s="162">
        <f t="shared" si="7"/>
        <v>46</v>
      </c>
      <c r="H33" s="159">
        <v>3345</v>
      </c>
      <c r="I33" s="159">
        <v>3270</v>
      </c>
      <c r="J33" s="167">
        <f t="shared" si="8"/>
        <v>75</v>
      </c>
      <c r="K33" s="173">
        <v>1116</v>
      </c>
      <c r="L33" s="173">
        <v>1090</v>
      </c>
      <c r="M33" s="154">
        <f t="shared" si="9"/>
        <v>26</v>
      </c>
      <c r="N33" s="159"/>
      <c r="O33" s="159"/>
      <c r="P33" s="169"/>
      <c r="Q33" s="173"/>
      <c r="R33" s="173"/>
      <c r="S33" s="154"/>
      <c r="T33" s="159"/>
      <c r="U33" s="159"/>
      <c r="V33" s="169"/>
      <c r="W33" s="173"/>
      <c r="X33" s="153"/>
      <c r="Y33" s="154"/>
    </row>
    <row r="34" spans="1:255" s="17" customFormat="1" ht="15.75" customHeight="1">
      <c r="A34" s="137">
        <v>41</v>
      </c>
      <c r="B34" s="141" t="s">
        <v>40</v>
      </c>
      <c r="C34" s="139">
        <v>1</v>
      </c>
      <c r="D34" s="140" t="s">
        <v>76</v>
      </c>
      <c r="E34" s="152">
        <v>2212</v>
      </c>
      <c r="F34" s="152">
        <v>2158</v>
      </c>
      <c r="G34" s="162">
        <f t="shared" si="7"/>
        <v>54</v>
      </c>
      <c r="H34" s="159">
        <v>3377</v>
      </c>
      <c r="I34" s="159">
        <v>3286</v>
      </c>
      <c r="J34" s="167">
        <f t="shared" si="8"/>
        <v>91</v>
      </c>
      <c r="K34" s="173">
        <v>1730</v>
      </c>
      <c r="L34" s="173">
        <v>1679</v>
      </c>
      <c r="M34" s="162">
        <f t="shared" si="9"/>
        <v>51</v>
      </c>
      <c r="N34" s="159"/>
      <c r="O34" s="159"/>
      <c r="P34" s="169"/>
      <c r="Q34" s="173"/>
      <c r="R34" s="173"/>
      <c r="S34" s="154"/>
      <c r="T34" s="159"/>
      <c r="U34" s="159"/>
      <c r="V34" s="169"/>
      <c r="W34" s="173"/>
      <c r="X34" s="153"/>
      <c r="Y34" s="154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</row>
    <row r="35" spans="1:255" s="9" customFormat="1" ht="15.75" customHeight="1">
      <c r="A35" s="137">
        <v>42</v>
      </c>
      <c r="B35" s="138" t="s">
        <v>74</v>
      </c>
      <c r="C35" s="139">
        <v>80</v>
      </c>
      <c r="D35" s="140" t="s">
        <v>152</v>
      </c>
      <c r="E35" s="152">
        <v>196</v>
      </c>
      <c r="F35" s="152">
        <v>150</v>
      </c>
      <c r="G35" s="163">
        <f t="shared" si="7"/>
        <v>3680</v>
      </c>
      <c r="H35" s="159">
        <v>330</v>
      </c>
      <c r="I35" s="159">
        <v>252</v>
      </c>
      <c r="J35" s="167">
        <f t="shared" si="8"/>
        <v>6240</v>
      </c>
      <c r="K35" s="173">
        <v>263</v>
      </c>
      <c r="L35" s="173">
        <v>202</v>
      </c>
      <c r="M35" s="154">
        <f t="shared" si="9"/>
        <v>4880</v>
      </c>
      <c r="N35" s="159">
        <v>35</v>
      </c>
      <c r="O35" s="159">
        <v>28</v>
      </c>
      <c r="P35" s="154">
        <f>(N35-O35)*$C35</f>
        <v>560</v>
      </c>
      <c r="Q35" s="173">
        <v>60</v>
      </c>
      <c r="R35" s="173">
        <v>48</v>
      </c>
      <c r="S35" s="154">
        <f>(Q35-R35)*$C35</f>
        <v>960</v>
      </c>
      <c r="T35" s="159">
        <v>47</v>
      </c>
      <c r="U35" s="159">
        <v>38</v>
      </c>
      <c r="V35" s="169">
        <f>(T35-U35)*$C35</f>
        <v>720</v>
      </c>
      <c r="W35" s="173">
        <v>0</v>
      </c>
      <c r="X35" s="153">
        <v>0</v>
      </c>
      <c r="Y35" s="154">
        <f>(W35-X35)*$C35</f>
        <v>0</v>
      </c>
      <c r="Z35" s="25">
        <f>COS(ATAN((S35+P35)/(G35+J35)))</f>
        <v>0.98846367198385077</v>
      </c>
    </row>
    <row r="36" spans="1:255" s="9" customFormat="1" ht="15.75" customHeight="1">
      <c r="A36" s="137">
        <v>43</v>
      </c>
      <c r="B36" s="138" t="s">
        <v>75</v>
      </c>
      <c r="C36" s="139">
        <v>80</v>
      </c>
      <c r="D36" s="140" t="s">
        <v>81</v>
      </c>
      <c r="E36" s="152">
        <v>4611</v>
      </c>
      <c r="F36" s="152">
        <v>4529</v>
      </c>
      <c r="G36" s="163">
        <f t="shared" si="7"/>
        <v>6560</v>
      </c>
      <c r="H36" s="159">
        <v>7675</v>
      </c>
      <c r="I36" s="159">
        <v>7528</v>
      </c>
      <c r="J36" s="167">
        <f t="shared" si="8"/>
        <v>11760</v>
      </c>
      <c r="K36" s="173">
        <v>6245</v>
      </c>
      <c r="L36" s="173">
        <v>6126</v>
      </c>
      <c r="M36" s="154">
        <f t="shared" si="9"/>
        <v>9520</v>
      </c>
      <c r="N36" s="159"/>
      <c r="O36" s="159"/>
      <c r="P36" s="169"/>
      <c r="Q36" s="173">
        <v>2111</v>
      </c>
      <c r="R36" s="173">
        <v>2087</v>
      </c>
      <c r="S36" s="154">
        <f>(Q36-R36)*$C36</f>
        <v>1920</v>
      </c>
      <c r="T36" s="159">
        <v>1059</v>
      </c>
      <c r="U36" s="159">
        <v>1047</v>
      </c>
      <c r="V36" s="169">
        <f>(T36-U36)*$C36</f>
        <v>960</v>
      </c>
      <c r="W36" s="173">
        <v>0</v>
      </c>
      <c r="X36" s="153">
        <v>0</v>
      </c>
      <c r="Y36" s="154">
        <f>(W36-X36)*$C36</f>
        <v>0</v>
      </c>
      <c r="Z36" s="25">
        <f>COS(ATAN(S36/(G36+J36)))</f>
        <v>0.99455294494158619</v>
      </c>
    </row>
    <row r="37" spans="1:255" s="9" customFormat="1" ht="15.75" customHeight="1">
      <c r="A37" s="137">
        <v>44</v>
      </c>
      <c r="B37" s="141" t="s">
        <v>43</v>
      </c>
      <c r="C37" s="139">
        <v>10</v>
      </c>
      <c r="D37" s="140" t="s">
        <v>104</v>
      </c>
      <c r="E37" s="152">
        <v>65019</v>
      </c>
      <c r="F37" s="152">
        <v>64136</v>
      </c>
      <c r="G37" s="163">
        <f t="shared" si="7"/>
        <v>8830</v>
      </c>
      <c r="H37" s="159">
        <v>209446</v>
      </c>
      <c r="I37" s="159">
        <v>206086</v>
      </c>
      <c r="J37" s="167">
        <f t="shared" si="8"/>
        <v>33600</v>
      </c>
      <c r="K37" s="173">
        <v>401466</v>
      </c>
      <c r="L37" s="173">
        <v>395079</v>
      </c>
      <c r="M37" s="154">
        <f t="shared" si="9"/>
        <v>63870</v>
      </c>
      <c r="N37" s="159"/>
      <c r="O37" s="159"/>
      <c r="P37" s="169"/>
      <c r="Q37" s="173">
        <v>114171</v>
      </c>
      <c r="R37" s="173">
        <v>112135</v>
      </c>
      <c r="S37" s="154">
        <f>(Q37-R37)*$C37</f>
        <v>20360</v>
      </c>
      <c r="T37" s="159">
        <v>151230</v>
      </c>
      <c r="U37" s="159">
        <v>148711</v>
      </c>
      <c r="V37" s="169">
        <f>(T37-U37)*$C37</f>
        <v>25190</v>
      </c>
      <c r="W37" s="173">
        <v>1</v>
      </c>
      <c r="X37" s="153">
        <v>1</v>
      </c>
      <c r="Y37" s="154">
        <f>(W37-X37)*$C37</f>
        <v>0</v>
      </c>
      <c r="Z37" s="25">
        <f>COS(ATAN(S37/(G37+J37)))</f>
        <v>0.90157610299705182</v>
      </c>
    </row>
    <row r="38" spans="1:255" ht="15.75" customHeight="1">
      <c r="A38" s="137">
        <v>45</v>
      </c>
      <c r="B38" s="141" t="s">
        <v>57</v>
      </c>
      <c r="C38" s="139">
        <v>30</v>
      </c>
      <c r="D38" s="140" t="s">
        <v>100</v>
      </c>
      <c r="E38" s="152">
        <v>3071</v>
      </c>
      <c r="F38" s="152">
        <v>3031</v>
      </c>
      <c r="G38" s="163">
        <f t="shared" si="7"/>
        <v>1200</v>
      </c>
      <c r="H38" s="159">
        <v>4686</v>
      </c>
      <c r="I38" s="159">
        <v>4623</v>
      </c>
      <c r="J38" s="167">
        <f t="shared" si="8"/>
        <v>1890</v>
      </c>
      <c r="K38" s="173">
        <v>2502</v>
      </c>
      <c r="L38" s="173">
        <v>2476</v>
      </c>
      <c r="M38" s="154">
        <f t="shared" si="9"/>
        <v>780</v>
      </c>
      <c r="N38" s="159"/>
      <c r="O38" s="159"/>
      <c r="P38" s="169"/>
      <c r="Q38" s="173"/>
      <c r="R38" s="173"/>
      <c r="S38" s="154"/>
      <c r="T38" s="159"/>
      <c r="U38" s="159"/>
      <c r="V38" s="169"/>
      <c r="W38" s="173"/>
      <c r="X38" s="153"/>
      <c r="Y38" s="154"/>
      <c r="Z38" s="25"/>
    </row>
    <row r="39" spans="1:255" ht="15.75" customHeight="1">
      <c r="A39" s="143">
        <v>46</v>
      </c>
      <c r="B39" s="141" t="s">
        <v>8</v>
      </c>
      <c r="C39" s="139">
        <v>30</v>
      </c>
      <c r="D39" s="140" t="s">
        <v>86</v>
      </c>
      <c r="E39" s="152">
        <v>292</v>
      </c>
      <c r="F39" s="152">
        <v>291</v>
      </c>
      <c r="G39" s="163">
        <f t="shared" si="7"/>
        <v>30</v>
      </c>
      <c r="H39" s="159">
        <v>534</v>
      </c>
      <c r="I39" s="159">
        <v>532</v>
      </c>
      <c r="J39" s="167">
        <f t="shared" si="8"/>
        <v>60</v>
      </c>
      <c r="K39" s="173">
        <v>308</v>
      </c>
      <c r="L39" s="173">
        <v>308</v>
      </c>
      <c r="M39" s="154">
        <f t="shared" si="9"/>
        <v>0</v>
      </c>
      <c r="N39" s="159"/>
      <c r="O39" s="159"/>
      <c r="P39" s="169"/>
      <c r="Q39" s="173"/>
      <c r="R39" s="173"/>
      <c r="S39" s="154"/>
      <c r="T39" s="159"/>
      <c r="U39" s="159"/>
      <c r="V39" s="169"/>
      <c r="W39" s="173"/>
      <c r="X39" s="153"/>
      <c r="Y39" s="154"/>
      <c r="Z39" s="25"/>
    </row>
    <row r="40" spans="1:255" ht="15.75" customHeight="1">
      <c r="A40" s="143">
        <v>47</v>
      </c>
      <c r="B40" s="141" t="s">
        <v>64</v>
      </c>
      <c r="C40" s="139">
        <v>1</v>
      </c>
      <c r="D40" s="140" t="s">
        <v>108</v>
      </c>
      <c r="E40" s="152">
        <v>3599</v>
      </c>
      <c r="F40" s="152">
        <v>3463</v>
      </c>
      <c r="G40" s="163">
        <f t="shared" si="7"/>
        <v>136</v>
      </c>
      <c r="H40" s="159">
        <v>4700</v>
      </c>
      <c r="I40" s="159">
        <v>4465</v>
      </c>
      <c r="J40" s="167">
        <f t="shared" si="8"/>
        <v>235</v>
      </c>
      <c r="K40" s="173">
        <v>5986</v>
      </c>
      <c r="L40" s="173">
        <v>5763</v>
      </c>
      <c r="M40" s="154">
        <f t="shared" si="9"/>
        <v>223</v>
      </c>
      <c r="N40" s="159"/>
      <c r="O40" s="159"/>
      <c r="P40" s="169"/>
      <c r="Q40" s="179"/>
      <c r="R40" s="179"/>
      <c r="S40" s="154"/>
      <c r="T40" s="159"/>
      <c r="U40" s="159"/>
      <c r="V40" s="169"/>
      <c r="W40" s="173"/>
      <c r="X40" s="153"/>
      <c r="Y40" s="154"/>
      <c r="Z40" s="25"/>
    </row>
    <row r="41" spans="1:255" ht="15.75" customHeight="1" thickBot="1">
      <c r="A41" s="144">
        <v>50</v>
      </c>
      <c r="B41" s="145" t="s">
        <v>58</v>
      </c>
      <c r="C41" s="146">
        <v>1</v>
      </c>
      <c r="D41" s="147" t="s">
        <v>67</v>
      </c>
      <c r="E41" s="155"/>
      <c r="F41" s="155"/>
      <c r="G41" s="164"/>
      <c r="H41" s="160"/>
      <c r="I41" s="160"/>
      <c r="J41" s="170"/>
      <c r="K41" s="174"/>
      <c r="L41" s="174"/>
      <c r="M41" s="157"/>
      <c r="N41" s="160">
        <v>120</v>
      </c>
      <c r="O41" s="160">
        <v>120</v>
      </c>
      <c r="P41" s="175">
        <f>(N41-O41)*$C41</f>
        <v>0</v>
      </c>
      <c r="Q41" s="180"/>
      <c r="R41" s="180"/>
      <c r="S41" s="157"/>
      <c r="T41" s="160"/>
      <c r="U41" s="160"/>
      <c r="V41" s="175"/>
      <c r="W41" s="174"/>
      <c r="X41" s="156"/>
      <c r="Y41" s="157"/>
    </row>
    <row r="42" spans="1:255" ht="15.75" customHeight="1">
      <c r="A42" s="9"/>
      <c r="C42" s="18"/>
      <c r="D42" s="22"/>
      <c r="E42" s="23"/>
      <c r="F42" s="23"/>
      <c r="G42" s="23"/>
      <c r="J42" s="24"/>
      <c r="K42" s="9"/>
      <c r="L42" s="9"/>
      <c r="M42" s="9"/>
      <c r="N42" s="9" t="s">
        <v>109</v>
      </c>
      <c r="O42" s="9"/>
      <c r="P42" s="18"/>
      <c r="Q42" s="18"/>
      <c r="R42" s="18"/>
      <c r="S42" s="9"/>
      <c r="T42" s="9"/>
      <c r="U42" s="9"/>
      <c r="V42" s="9"/>
      <c r="W42" s="9"/>
      <c r="X42" s="9"/>
      <c r="Y42" s="9"/>
    </row>
    <row r="43" spans="1:255" ht="15.75" customHeight="1">
      <c r="A43" s="9"/>
      <c r="C43" s="18"/>
      <c r="D43" s="22"/>
      <c r="E43" s="23"/>
      <c r="F43" s="23" t="s">
        <v>10</v>
      </c>
      <c r="G43" s="23">
        <f>SUM(G3:G42)</f>
        <v>53378</v>
      </c>
      <c r="I43" s="23" t="s">
        <v>6</v>
      </c>
      <c r="J43" s="24">
        <f>SUM(J3:J42)</f>
        <v>108096</v>
      </c>
      <c r="K43" s="9"/>
      <c r="L43" s="23" t="s">
        <v>7</v>
      </c>
      <c r="M43" s="9">
        <f>SUM(M3:M42)</f>
        <v>106050</v>
      </c>
      <c r="N43" s="18" t="s">
        <v>59</v>
      </c>
      <c r="O43" s="18"/>
      <c r="P43" s="18">
        <f>(P18+P25+P41)</f>
        <v>156</v>
      </c>
      <c r="Q43" s="18"/>
      <c r="R43" s="18" t="s">
        <v>112</v>
      </c>
      <c r="S43" s="35">
        <f>G43+J43+M43+P43</f>
        <v>267680</v>
      </c>
      <c r="T43" s="9"/>
      <c r="U43" s="9"/>
      <c r="V43" s="9"/>
      <c r="W43" s="9"/>
      <c r="X43" s="9"/>
      <c r="Y43" s="9"/>
    </row>
    <row r="44" spans="1:255" ht="15.75" customHeight="1">
      <c r="A44" s="9"/>
      <c r="C44" s="18"/>
      <c r="D44" s="22"/>
      <c r="E44" s="23">
        <v>0.1767</v>
      </c>
      <c r="F44" s="23" t="s">
        <v>60</v>
      </c>
      <c r="G44" s="27">
        <f>G37</f>
        <v>8830</v>
      </c>
      <c r="H44" s="9">
        <v>0.10853</v>
      </c>
      <c r="I44" s="23" t="s">
        <v>60</v>
      </c>
      <c r="J44" s="28">
        <f>J37</f>
        <v>33600</v>
      </c>
      <c r="K44" s="9">
        <v>6.7030000000000006E-2</v>
      </c>
      <c r="L44" s="23" t="s">
        <v>60</v>
      </c>
      <c r="M44" s="27">
        <f>M37</f>
        <v>63870</v>
      </c>
      <c r="N44" s="9">
        <v>0.17521999999999999</v>
      </c>
      <c r="O44" s="9"/>
      <c r="P44" s="18">
        <f>(P19+P26+P42)</f>
        <v>0</v>
      </c>
      <c r="Q44" s="18"/>
      <c r="R44" s="9"/>
      <c r="S44" s="9"/>
      <c r="T44" s="9"/>
      <c r="U44" s="9"/>
      <c r="V44" s="9"/>
      <c r="W44" s="9"/>
      <c r="X44" s="9"/>
      <c r="Y44" s="9"/>
    </row>
    <row r="45" spans="1:255" ht="15.75" customHeight="1">
      <c r="A45" s="9"/>
      <c r="C45" s="18"/>
      <c r="D45" s="22"/>
      <c r="E45" s="23">
        <v>0.23161000000000001</v>
      </c>
      <c r="F45" s="23" t="s">
        <v>61</v>
      </c>
      <c r="G45" s="29">
        <f>SUM(G3:G36) +SUM(G38:G40)</f>
        <v>44548</v>
      </c>
      <c r="H45" s="9">
        <v>0.14016999999999999</v>
      </c>
      <c r="I45" s="23" t="s">
        <v>62</v>
      </c>
      <c r="J45" s="29">
        <f>SUM(J3:J36) +SUM(J38:J40)</f>
        <v>74496</v>
      </c>
      <c r="K45" s="9">
        <v>8.3779999999999993E-2</v>
      </c>
      <c r="L45" s="23" t="s">
        <v>62</v>
      </c>
      <c r="M45" s="29">
        <f>SUM(M3:M36) +SUM(M38:M40)</f>
        <v>42180</v>
      </c>
      <c r="N45" s="9"/>
      <c r="O45" s="23"/>
      <c r="P45" s="18"/>
      <c r="Q45" s="9"/>
      <c r="R45" s="9"/>
      <c r="S45" s="9"/>
      <c r="T45" s="9"/>
      <c r="U45" s="9"/>
      <c r="V45" s="9"/>
      <c r="W45" s="9"/>
      <c r="X45" s="9"/>
      <c r="Y45" s="9"/>
    </row>
    <row r="46" spans="1:255" ht="15.75" customHeight="1">
      <c r="A46" s="9"/>
      <c r="C46" s="18"/>
      <c r="D46" s="22"/>
      <c r="E46" s="23"/>
      <c r="F46" s="23"/>
      <c r="G46" s="29"/>
      <c r="I46" s="23"/>
      <c r="J46" s="29"/>
      <c r="K46" s="9"/>
      <c r="L46" s="23"/>
      <c r="M46" s="29"/>
      <c r="N46" s="9"/>
      <c r="O46" s="23"/>
      <c r="P46" s="18"/>
      <c r="Q46" s="18"/>
      <c r="R46" s="9"/>
      <c r="S46" s="9"/>
      <c r="T46" s="9"/>
      <c r="U46" s="9"/>
      <c r="V46" s="9"/>
      <c r="W46" s="9"/>
      <c r="X46" s="9"/>
      <c r="Y46" s="9"/>
    </row>
    <row r="47" spans="1:255" ht="15.75" customHeight="1">
      <c r="A47" s="9"/>
      <c r="C47" s="18"/>
      <c r="D47" s="22"/>
      <c r="E47" s="23"/>
      <c r="F47" s="23"/>
      <c r="G47" s="29"/>
      <c r="I47" s="23"/>
      <c r="J47" s="30"/>
      <c r="K47" s="9"/>
      <c r="L47" s="23"/>
      <c r="M47" s="29"/>
      <c r="N47" s="9"/>
      <c r="O47" s="23"/>
      <c r="P47" s="9"/>
      <c r="Q47" s="18"/>
      <c r="R47" s="9"/>
      <c r="S47" s="9"/>
      <c r="T47" s="9"/>
      <c r="U47" s="9"/>
      <c r="V47" s="9"/>
      <c r="W47" s="9"/>
      <c r="X47" s="9"/>
      <c r="Y47" s="9"/>
    </row>
    <row r="48" spans="1:255" ht="15.75" customHeight="1">
      <c r="A48" s="9"/>
      <c r="C48" s="18"/>
      <c r="D48" s="22"/>
      <c r="E48" s="23"/>
      <c r="F48" s="23"/>
      <c r="G48" s="23"/>
      <c r="I48" s="23"/>
      <c r="J48" s="31"/>
      <c r="K48" s="9"/>
      <c r="L48" s="23"/>
      <c r="M48" s="32"/>
      <c r="N48" s="9"/>
      <c r="O48" s="9"/>
      <c r="P48" s="18"/>
      <c r="Q48" s="18"/>
      <c r="R48" s="9"/>
      <c r="S48" s="9"/>
      <c r="T48" s="9"/>
      <c r="U48" s="9"/>
      <c r="V48" s="9"/>
      <c r="W48" s="9"/>
      <c r="X48" s="9"/>
      <c r="Y48" s="9"/>
    </row>
    <row r="49" spans="1:25" ht="15.75" customHeight="1">
      <c r="A49" s="9"/>
      <c r="C49" s="18"/>
      <c r="D49" s="22"/>
      <c r="E49" s="23"/>
      <c r="F49" s="23" t="s">
        <v>63</v>
      </c>
      <c r="G49" s="27">
        <f>E44*G44+E45*G45+E48*G48</f>
        <v>11878.023280000001</v>
      </c>
      <c r="I49" s="23" t="s">
        <v>63</v>
      </c>
      <c r="J49" s="26">
        <f>H44*J44+H45*J45+H46*J46</f>
        <v>14088.712319999999</v>
      </c>
      <c r="K49" s="9"/>
      <c r="L49" s="23" t="s">
        <v>63</v>
      </c>
      <c r="M49" s="33">
        <f>K44*M44+K45*M45+K46*M46</f>
        <v>7815.0465000000004</v>
      </c>
      <c r="N49" s="9"/>
      <c r="O49" s="23" t="s">
        <v>63</v>
      </c>
      <c r="P49" s="33">
        <f>N44*P44+N45*P45+N48*P48</f>
        <v>0</v>
      </c>
      <c r="Q49" s="18"/>
      <c r="R49" s="23" t="s">
        <v>63</v>
      </c>
      <c r="S49" s="35">
        <f>G49+J49+M49+P49</f>
        <v>33781.782099999997</v>
      </c>
      <c r="T49" s="9"/>
      <c r="U49" s="9"/>
      <c r="V49" s="9"/>
      <c r="W49" s="9"/>
      <c r="X49" s="9"/>
      <c r="Y49" s="9"/>
    </row>
    <row r="50" spans="1:25" ht="15.75" customHeight="1">
      <c r="A50" s="9"/>
      <c r="C50" s="18"/>
      <c r="D50" s="18"/>
      <c r="E50" s="23"/>
      <c r="F50" s="23"/>
      <c r="G50" s="23"/>
      <c r="J50" s="24"/>
      <c r="K50" s="9"/>
      <c r="L50" s="9"/>
      <c r="M50" s="9"/>
      <c r="N50" s="9"/>
      <c r="O50" s="9"/>
      <c r="P50" s="18"/>
      <c r="Q50" s="18"/>
      <c r="R50" s="9"/>
      <c r="S50" s="9"/>
      <c r="T50" s="9"/>
      <c r="U50" s="9"/>
      <c r="V50" s="9"/>
      <c r="W50" s="9"/>
      <c r="X50" s="9"/>
      <c r="Y50" s="9"/>
    </row>
    <row r="51" spans="1:25" ht="15.75" customHeight="1">
      <c r="A51" s="9"/>
      <c r="C51" s="18"/>
      <c r="D51" s="22"/>
      <c r="E51" s="23"/>
      <c r="F51" s="23"/>
      <c r="G51" s="23"/>
      <c r="J51" s="24"/>
      <c r="K51" s="9"/>
      <c r="L51" s="9"/>
      <c r="M51" s="9"/>
      <c r="N51" s="9"/>
      <c r="O51" s="9"/>
      <c r="P51" s="9"/>
      <c r="Q51" s="18"/>
      <c r="R51" s="9"/>
      <c r="S51" s="9"/>
      <c r="T51" s="9"/>
      <c r="U51" s="9"/>
      <c r="V51" s="9"/>
      <c r="W51" s="9"/>
      <c r="X51" s="9"/>
      <c r="Y51" s="9"/>
    </row>
    <row r="52" spans="1:25" ht="15.75" customHeight="1">
      <c r="A52" s="9"/>
      <c r="C52" s="18"/>
      <c r="D52" s="22" t="s">
        <v>105</v>
      </c>
      <c r="E52" s="23"/>
      <c r="F52" s="23" t="s">
        <v>10</v>
      </c>
      <c r="G52" s="23">
        <f>G19+G20+G21+G22+G23+G24+G27+G29+G31+G32+G33+G34</f>
        <v>420</v>
      </c>
      <c r="I52" s="9" t="s">
        <v>6</v>
      </c>
      <c r="J52" s="24">
        <f>J19+J20+J21+J22+J23+J24+J27+J29+J31+J32+J33+J34</f>
        <v>921</v>
      </c>
      <c r="K52" s="9"/>
      <c r="L52" s="9" t="s">
        <v>7</v>
      </c>
      <c r="M52" s="9">
        <f>M19+M20+M21+M22+M23+M24+M27+M29+M31+M32+M33+M34</f>
        <v>348</v>
      </c>
      <c r="N52" s="9" t="s">
        <v>106</v>
      </c>
      <c r="O52" s="9"/>
      <c r="P52" s="9">
        <f>P25</f>
        <v>156</v>
      </c>
      <c r="Q52" s="9"/>
      <c r="R52" s="9" t="s">
        <v>107</v>
      </c>
      <c r="S52" s="9">
        <f>G52+J52+M52+P52</f>
        <v>1845</v>
      </c>
      <c r="T52" s="9"/>
      <c r="U52" s="9"/>
      <c r="V52" s="9"/>
      <c r="W52" s="9"/>
      <c r="X52" s="9"/>
      <c r="Y52" s="9"/>
    </row>
    <row r="53" spans="1:25">
      <c r="A53" s="9"/>
      <c r="C53" s="18"/>
      <c r="D53" s="22"/>
      <c r="E53" s="23"/>
      <c r="F53" s="23"/>
      <c r="G53" s="23"/>
      <c r="J53" s="24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>
      <c r="A54" s="9"/>
      <c r="C54" s="4"/>
      <c r="D54" s="21"/>
      <c r="E54" s="21"/>
      <c r="F54" s="21"/>
      <c r="G54" s="21"/>
      <c r="H54" s="21"/>
      <c r="I54" s="21"/>
      <c r="J54" s="24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>
      <c r="A55" s="9"/>
      <c r="C55" s="4"/>
      <c r="D55" s="21"/>
      <c r="E55" s="21"/>
      <c r="F55" s="21"/>
      <c r="G55" s="21"/>
      <c r="H55" s="3"/>
      <c r="I55" s="3"/>
      <c r="J55" s="24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>
      <c r="A56" s="9"/>
      <c r="C56" s="4"/>
      <c r="D56" s="21"/>
      <c r="E56" s="21"/>
      <c r="F56" s="21"/>
      <c r="G56" s="21"/>
      <c r="H56" s="1"/>
      <c r="I56" s="1"/>
      <c r="J56" s="24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>
      <c r="A57" s="9"/>
      <c r="C57" s="4"/>
      <c r="D57" s="21"/>
      <c r="E57" s="21"/>
      <c r="F57" s="21"/>
      <c r="G57" s="21"/>
      <c r="H57" s="1"/>
      <c r="I57" s="1"/>
      <c r="J57" s="24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>
      <c r="A58" s="9"/>
      <c r="C58" s="4"/>
      <c r="D58" s="21"/>
      <c r="E58" s="21"/>
      <c r="F58" s="21"/>
      <c r="G58" s="21"/>
      <c r="H58" s="1"/>
      <c r="I58" s="1"/>
      <c r="J58" s="24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>
      <c r="A59" s="9"/>
      <c r="C59" s="4"/>
      <c r="D59" s="21"/>
      <c r="E59" s="21"/>
      <c r="F59" s="21"/>
      <c r="G59" s="21"/>
      <c r="H59" s="1"/>
      <c r="I59" s="1"/>
      <c r="J59" s="24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>
      <c r="A60" s="9"/>
      <c r="C60" s="4"/>
      <c r="D60" s="21"/>
      <c r="E60" s="21"/>
      <c r="F60" s="21"/>
      <c r="G60" s="21"/>
      <c r="H60" s="1"/>
      <c r="I60" s="1"/>
      <c r="J60" s="24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>
      <c r="A61" s="9"/>
      <c r="C61" s="4"/>
      <c r="D61" s="21"/>
      <c r="E61" s="21"/>
      <c r="F61" s="21"/>
      <c r="G61" s="21"/>
      <c r="H61" s="1"/>
      <c r="I61" s="1"/>
      <c r="J61" s="24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>
      <c r="A62" s="9"/>
      <c r="C62" s="4"/>
      <c r="D62" s="21"/>
      <c r="E62" s="21"/>
      <c r="F62" s="2"/>
      <c r="G62" s="5"/>
      <c r="H62" s="21"/>
      <c r="I62" s="21"/>
      <c r="J62" s="24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>
      <c r="A63" s="9"/>
      <c r="C63" s="4"/>
      <c r="D63" s="21"/>
      <c r="E63" s="21"/>
      <c r="F63" s="21"/>
      <c r="G63" s="21"/>
      <c r="H63" s="21"/>
      <c r="I63" s="21"/>
      <c r="J63" s="24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>
      <c r="A64" s="9"/>
      <c r="C64" s="4"/>
      <c r="D64" s="21"/>
      <c r="E64" s="21"/>
      <c r="F64" s="21"/>
      <c r="G64" s="6"/>
      <c r="H64" s="6"/>
      <c r="I64" s="6"/>
      <c r="J64" s="24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>
      <c r="A65" s="9"/>
      <c r="C65" s="4"/>
      <c r="D65" s="21"/>
      <c r="E65" s="21"/>
      <c r="F65" s="21"/>
      <c r="G65" s="2"/>
      <c r="H65" s="1"/>
      <c r="I65" s="1"/>
      <c r="J65" s="24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>
      <c r="A66" s="9"/>
      <c r="C66" s="4"/>
      <c r="D66" s="21"/>
      <c r="E66" s="21"/>
      <c r="F66" s="21"/>
      <c r="G66" s="2"/>
      <c r="H66" s="1"/>
      <c r="I66" s="1"/>
      <c r="J66" s="24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>
      <c r="A67" s="9"/>
      <c r="C67" s="4"/>
      <c r="D67" s="21"/>
      <c r="E67" s="21"/>
      <c r="F67" s="21"/>
      <c r="G67" s="2"/>
      <c r="H67" s="1"/>
      <c r="I67" s="1"/>
      <c r="J67" s="24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>
      <c r="A68" s="9"/>
      <c r="C68" s="4"/>
      <c r="D68" s="21"/>
      <c r="E68" s="21"/>
      <c r="F68" s="21"/>
      <c r="G68" s="21"/>
      <c r="H68" s="34"/>
      <c r="I68" s="1"/>
      <c r="J68" s="24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>
      <c r="A69" s="9"/>
      <c r="C69" s="4"/>
      <c r="D69" s="21"/>
      <c r="E69" s="21"/>
      <c r="F69" s="21"/>
      <c r="G69" s="21"/>
      <c r="H69" s="84"/>
      <c r="I69" s="34"/>
      <c r="J69" s="24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>
      <c r="A70" s="9"/>
      <c r="C70" s="18"/>
      <c r="D70" s="22"/>
      <c r="E70" s="23"/>
      <c r="F70" s="23"/>
      <c r="G70" s="23"/>
      <c r="J70" s="24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>
      <c r="A71" s="9"/>
      <c r="C71" s="18"/>
      <c r="D71" s="22"/>
      <c r="E71" s="23"/>
      <c r="F71" s="23"/>
      <c r="G71" s="23"/>
      <c r="J71" s="24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>
      <c r="A72" s="9"/>
      <c r="C72" s="18"/>
      <c r="D72" s="22"/>
      <c r="E72" s="23"/>
      <c r="F72" s="23"/>
      <c r="G72" s="23"/>
      <c r="J72" s="24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>
      <c r="A73" s="9"/>
      <c r="C73" s="18"/>
      <c r="D73" s="22"/>
      <c r="E73" s="23"/>
      <c r="F73" s="23"/>
      <c r="G73" s="23"/>
      <c r="J73" s="24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>
      <c r="A74" s="9"/>
      <c r="C74" s="18"/>
      <c r="D74" s="22"/>
      <c r="E74" s="23"/>
      <c r="F74" s="23"/>
      <c r="G74" s="23"/>
      <c r="J74" s="24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>
      <c r="A75" s="9"/>
      <c r="C75" s="18"/>
      <c r="D75" s="22"/>
      <c r="E75" s="23"/>
      <c r="F75" s="23"/>
      <c r="G75" s="23"/>
      <c r="J75" s="24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>
      <c r="A76" s="9"/>
      <c r="C76" s="18"/>
      <c r="D76" s="22"/>
      <c r="E76" s="23"/>
      <c r="F76" s="23"/>
      <c r="G76" s="23"/>
      <c r="J76" s="24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>
      <c r="A77" s="9"/>
      <c r="C77" s="18"/>
      <c r="D77" s="22"/>
      <c r="E77" s="23"/>
      <c r="F77" s="23"/>
      <c r="G77" s="23"/>
      <c r="J77" s="24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>
      <c r="A78" s="9"/>
      <c r="C78" s="18"/>
      <c r="D78" s="22"/>
      <c r="E78" s="23"/>
      <c r="F78" s="23"/>
      <c r="G78" s="23"/>
      <c r="J78" s="24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>
      <c r="A79" s="9"/>
      <c r="C79" s="18"/>
      <c r="D79" s="22"/>
      <c r="E79" s="23"/>
      <c r="F79" s="23"/>
      <c r="G79" s="23"/>
      <c r="J79" s="24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>
      <c r="A80" s="9"/>
      <c r="C80" s="18"/>
      <c r="D80" s="22"/>
      <c r="E80" s="23"/>
      <c r="F80" s="23"/>
      <c r="G80" s="23"/>
      <c r="J80" s="24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>
      <c r="A81" s="9"/>
      <c r="C81" s="18"/>
      <c r="D81" s="22"/>
      <c r="E81" s="23"/>
      <c r="F81" s="23"/>
      <c r="G81" s="23"/>
      <c r="J81" s="24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>
      <c r="A82" s="9"/>
      <c r="C82" s="18"/>
      <c r="D82" s="22"/>
      <c r="E82" s="23"/>
      <c r="F82" s="23"/>
      <c r="G82" s="23"/>
      <c r="J82" s="24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>
      <c r="A83" s="9"/>
      <c r="C83" s="18"/>
      <c r="D83" s="22"/>
      <c r="E83" s="23"/>
      <c r="F83" s="23"/>
      <c r="G83" s="23"/>
      <c r="J83" s="24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>
      <c r="A84" s="9"/>
      <c r="C84" s="18"/>
      <c r="D84" s="22"/>
      <c r="E84" s="23"/>
      <c r="F84" s="23"/>
      <c r="G84" s="23"/>
      <c r="J84" s="24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>
      <c r="A85" s="9"/>
      <c r="C85" s="18"/>
      <c r="D85" s="22"/>
      <c r="E85" s="23"/>
      <c r="F85" s="23"/>
      <c r="G85" s="23"/>
      <c r="J85" s="24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>
      <c r="A86" s="9"/>
      <c r="C86" s="18"/>
      <c r="D86" s="22"/>
      <c r="E86" s="23"/>
      <c r="F86" s="23"/>
      <c r="G86" s="23"/>
      <c r="J86" s="24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>
      <c r="A87" s="9"/>
      <c r="C87" s="18"/>
      <c r="D87" s="22"/>
      <c r="E87" s="23"/>
      <c r="F87" s="23"/>
      <c r="G87" s="23"/>
      <c r="J87" s="24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>
      <c r="A88" s="9"/>
      <c r="C88" s="18"/>
      <c r="D88" s="22"/>
      <c r="E88" s="23"/>
      <c r="F88" s="23"/>
      <c r="G88" s="23"/>
      <c r="J88" s="24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>
      <c r="A89" s="9"/>
      <c r="C89" s="18"/>
      <c r="D89" s="22"/>
      <c r="E89" s="23"/>
      <c r="F89" s="23"/>
      <c r="G89" s="23"/>
      <c r="J89" s="24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>
      <c r="A90" s="9"/>
      <c r="C90" s="18"/>
      <c r="D90" s="22"/>
      <c r="E90" s="23"/>
      <c r="F90" s="23"/>
      <c r="G90" s="23"/>
      <c r="J90" s="24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>
      <c r="A91" s="9"/>
      <c r="C91" s="18"/>
      <c r="D91" s="22"/>
      <c r="E91" s="23"/>
      <c r="F91" s="23"/>
      <c r="G91" s="23"/>
      <c r="J91" s="24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>
      <c r="A92" s="9"/>
      <c r="C92" s="18"/>
      <c r="D92" s="22"/>
      <c r="E92" s="23"/>
      <c r="F92" s="23"/>
      <c r="G92" s="23"/>
      <c r="J92" s="24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>
      <c r="A93" s="9"/>
      <c r="C93" s="18"/>
      <c r="D93" s="22"/>
      <c r="E93" s="23"/>
      <c r="F93" s="23"/>
      <c r="G93" s="23"/>
      <c r="J93" s="24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>
      <c r="A94" s="9"/>
      <c r="C94" s="18"/>
      <c r="D94" s="22"/>
      <c r="E94" s="23"/>
      <c r="F94" s="23"/>
      <c r="G94" s="23"/>
      <c r="J94" s="24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>
      <c r="A95" s="9"/>
      <c r="C95" s="18"/>
      <c r="D95" s="22"/>
      <c r="E95" s="23"/>
      <c r="F95" s="23"/>
      <c r="G95" s="23"/>
      <c r="J95" s="24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>
      <c r="A96" s="9"/>
      <c r="C96" s="18"/>
      <c r="D96" s="22"/>
      <c r="E96" s="23"/>
      <c r="F96" s="23"/>
      <c r="G96" s="23"/>
      <c r="J96" s="24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>
      <c r="A97" s="9"/>
      <c r="C97" s="18"/>
      <c r="D97" s="22"/>
      <c r="E97" s="23"/>
      <c r="F97" s="23"/>
      <c r="G97" s="23"/>
      <c r="J97" s="24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>
      <c r="A98" s="9"/>
      <c r="C98" s="18"/>
      <c r="D98" s="22"/>
      <c r="E98" s="23"/>
      <c r="F98" s="23"/>
      <c r="G98" s="23"/>
      <c r="J98" s="24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>
      <c r="A99" s="9"/>
      <c r="C99" s="18"/>
      <c r="D99" s="22"/>
      <c r="E99" s="23"/>
      <c r="F99" s="23"/>
      <c r="G99" s="23"/>
      <c r="J99" s="24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>
      <c r="A100" s="9"/>
      <c r="C100" s="18"/>
      <c r="D100" s="22"/>
      <c r="E100" s="23"/>
      <c r="F100" s="23"/>
      <c r="G100" s="23"/>
      <c r="J100" s="24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>
      <c r="A101" s="9"/>
      <c r="C101" s="18"/>
      <c r="D101" s="22"/>
      <c r="E101" s="23"/>
      <c r="F101" s="23"/>
      <c r="G101" s="23"/>
      <c r="J101" s="24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>
      <c r="A102" s="9"/>
      <c r="C102" s="18"/>
      <c r="D102" s="22"/>
      <c r="E102" s="23"/>
      <c r="F102" s="23"/>
      <c r="G102" s="23"/>
      <c r="J102" s="24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>
      <c r="A103" s="9"/>
      <c r="C103" s="18"/>
      <c r="D103" s="22"/>
      <c r="E103" s="23"/>
      <c r="F103" s="23"/>
      <c r="G103" s="23"/>
      <c r="J103" s="24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>
      <c r="A104" s="9"/>
      <c r="C104" s="18"/>
      <c r="D104" s="22"/>
      <c r="E104" s="23"/>
      <c r="F104" s="23"/>
      <c r="G104" s="23"/>
      <c r="J104" s="24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>
      <c r="A105" s="9"/>
      <c r="C105" s="18"/>
      <c r="D105" s="22"/>
      <c r="E105" s="23"/>
      <c r="F105" s="23"/>
      <c r="G105" s="23"/>
      <c r="J105" s="24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>
      <c r="A106" s="9"/>
      <c r="C106" s="18"/>
      <c r="D106" s="22"/>
      <c r="E106" s="23"/>
      <c r="F106" s="23"/>
      <c r="G106" s="23"/>
      <c r="J106" s="24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>
      <c r="A107" s="9"/>
      <c r="C107" s="18"/>
      <c r="D107" s="22"/>
      <c r="E107" s="23"/>
      <c r="F107" s="23"/>
      <c r="G107" s="23"/>
      <c r="J107" s="24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>
      <c r="A108" s="9"/>
      <c r="C108" s="18"/>
      <c r="D108" s="22"/>
      <c r="E108" s="23"/>
      <c r="F108" s="23"/>
      <c r="G108" s="23"/>
      <c r="J108" s="24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>
      <c r="A109" s="9"/>
      <c r="C109" s="18"/>
      <c r="D109" s="22"/>
      <c r="E109" s="23"/>
      <c r="F109" s="23"/>
      <c r="G109" s="23"/>
      <c r="J109" s="24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>
      <c r="A110" s="9"/>
      <c r="C110" s="18"/>
      <c r="D110" s="22"/>
      <c r="E110" s="23"/>
      <c r="F110" s="23"/>
      <c r="G110" s="23"/>
      <c r="J110" s="24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>
      <c r="A111" s="9"/>
      <c r="C111" s="18"/>
      <c r="D111" s="22"/>
      <c r="E111" s="23"/>
      <c r="F111" s="23"/>
      <c r="G111" s="23"/>
      <c r="J111" s="24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>
      <c r="A112" s="9"/>
      <c r="C112" s="18"/>
      <c r="D112" s="22"/>
      <c r="E112" s="23"/>
      <c r="F112" s="23"/>
      <c r="G112" s="23"/>
      <c r="J112" s="24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>
      <c r="A113" s="9"/>
      <c r="C113" s="18"/>
      <c r="D113" s="22"/>
      <c r="E113" s="23"/>
      <c r="F113" s="23"/>
      <c r="G113" s="23"/>
      <c r="J113" s="24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>
      <c r="A114" s="9"/>
      <c r="C114" s="18"/>
      <c r="D114" s="22"/>
      <c r="E114" s="23"/>
      <c r="F114" s="23"/>
      <c r="G114" s="23"/>
      <c r="J114" s="24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>
      <c r="A115" s="9"/>
      <c r="C115" s="18"/>
      <c r="D115" s="22"/>
      <c r="E115" s="23"/>
      <c r="F115" s="23"/>
      <c r="G115" s="23"/>
      <c r="J115" s="24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>
      <c r="A116" s="9"/>
      <c r="C116" s="18"/>
      <c r="D116" s="22"/>
      <c r="E116" s="23"/>
      <c r="F116" s="23"/>
      <c r="G116" s="23"/>
      <c r="J116" s="24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1:25">
      <c r="A117" s="9"/>
      <c r="C117" s="18"/>
      <c r="D117" s="22"/>
      <c r="E117" s="23"/>
      <c r="F117" s="23"/>
      <c r="G117" s="23"/>
      <c r="J117" s="24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1:25">
      <c r="A118" s="9"/>
      <c r="C118" s="18"/>
      <c r="D118" s="22"/>
      <c r="E118" s="23"/>
      <c r="F118" s="23"/>
      <c r="G118" s="23"/>
      <c r="J118" s="24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1:25">
      <c r="A119" s="9"/>
      <c r="C119" s="18"/>
      <c r="D119" s="22"/>
      <c r="E119" s="23"/>
      <c r="F119" s="23"/>
      <c r="G119" s="23"/>
      <c r="J119" s="24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spans="1:25">
      <c r="A120" s="9"/>
      <c r="C120" s="18"/>
      <c r="D120" s="22"/>
      <c r="E120" s="23"/>
      <c r="F120" s="23"/>
      <c r="G120" s="23"/>
      <c r="J120" s="24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spans="1:25">
      <c r="A121" s="9"/>
      <c r="C121" s="18"/>
      <c r="D121" s="22"/>
      <c r="E121" s="23"/>
      <c r="F121" s="23"/>
      <c r="G121" s="23"/>
      <c r="J121" s="24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>
      <c r="A122" s="9"/>
      <c r="C122" s="18"/>
      <c r="D122" s="22"/>
      <c r="E122" s="23"/>
      <c r="F122" s="23"/>
      <c r="G122" s="23"/>
      <c r="J122" s="24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spans="1:25">
      <c r="A123" s="9"/>
      <c r="C123" s="18"/>
      <c r="D123" s="22"/>
      <c r="E123" s="23"/>
      <c r="F123" s="23"/>
      <c r="G123" s="23"/>
      <c r="J123" s="24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spans="1:25">
      <c r="A124" s="9"/>
      <c r="C124" s="18"/>
      <c r="D124" s="22"/>
      <c r="E124" s="23"/>
      <c r="F124" s="23"/>
      <c r="G124" s="23"/>
      <c r="J124" s="24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1:25">
      <c r="A125" s="9"/>
      <c r="C125" s="18"/>
      <c r="D125" s="22"/>
      <c r="E125" s="23"/>
      <c r="F125" s="23"/>
      <c r="G125" s="23"/>
      <c r="J125" s="24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1:25">
      <c r="A126" s="9"/>
      <c r="C126" s="18"/>
      <c r="D126" s="22"/>
      <c r="E126" s="23"/>
      <c r="F126" s="23"/>
      <c r="G126" s="23"/>
      <c r="J126" s="24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1:25">
      <c r="A127" s="9"/>
      <c r="C127" s="18"/>
      <c r="D127" s="22"/>
      <c r="E127" s="23"/>
      <c r="F127" s="23"/>
      <c r="G127" s="23"/>
      <c r="J127" s="24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1:25">
      <c r="A128" s="9"/>
      <c r="C128" s="18"/>
      <c r="D128" s="22"/>
      <c r="E128" s="23"/>
      <c r="F128" s="23"/>
      <c r="G128" s="23"/>
      <c r="J128" s="24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1:25">
      <c r="A129" s="9"/>
      <c r="C129" s="18"/>
      <c r="D129" s="22"/>
      <c r="E129" s="23"/>
      <c r="F129" s="23"/>
      <c r="G129" s="23"/>
      <c r="J129" s="24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spans="1:25">
      <c r="A130" s="9"/>
      <c r="C130" s="18"/>
      <c r="D130" s="22"/>
      <c r="E130" s="23"/>
      <c r="F130" s="23"/>
      <c r="G130" s="23"/>
      <c r="J130" s="24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1:25">
      <c r="A131" s="9"/>
      <c r="C131" s="18"/>
      <c r="D131" s="22"/>
      <c r="E131" s="23"/>
      <c r="F131" s="23"/>
      <c r="G131" s="23"/>
      <c r="J131" s="24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spans="1:25">
      <c r="A132" s="9"/>
      <c r="C132" s="18"/>
      <c r="D132" s="22"/>
      <c r="E132" s="23"/>
      <c r="F132" s="23"/>
      <c r="G132" s="23"/>
      <c r="J132" s="24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spans="1:25">
      <c r="A133" s="9"/>
      <c r="C133" s="18"/>
      <c r="D133" s="22"/>
      <c r="E133" s="23"/>
      <c r="F133" s="23"/>
      <c r="G133" s="23"/>
      <c r="J133" s="24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spans="1:25">
      <c r="A134" s="9"/>
      <c r="C134" s="18"/>
      <c r="D134" s="22"/>
      <c r="E134" s="23"/>
      <c r="F134" s="23"/>
      <c r="G134" s="23"/>
      <c r="J134" s="24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spans="1:25">
      <c r="A135" s="9"/>
      <c r="C135" s="18"/>
      <c r="D135" s="22"/>
      <c r="E135" s="23"/>
      <c r="F135" s="23"/>
      <c r="G135" s="23"/>
      <c r="J135" s="24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spans="1:25">
      <c r="A136" s="9"/>
      <c r="C136" s="18"/>
      <c r="D136" s="22"/>
      <c r="E136" s="23"/>
      <c r="F136" s="23"/>
      <c r="G136" s="23"/>
      <c r="J136" s="24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spans="1:25">
      <c r="A137" s="9"/>
      <c r="C137" s="18"/>
      <c r="D137" s="22"/>
      <c r="E137" s="23"/>
      <c r="F137" s="23"/>
      <c r="G137" s="23"/>
      <c r="J137" s="24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spans="1:25">
      <c r="A138" s="9"/>
      <c r="C138" s="18"/>
      <c r="D138" s="22"/>
      <c r="E138" s="23"/>
      <c r="F138" s="23"/>
      <c r="G138" s="23"/>
      <c r="J138" s="24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spans="1:25">
      <c r="A139" s="9"/>
      <c r="C139" s="18"/>
      <c r="D139" s="22"/>
      <c r="E139" s="23"/>
      <c r="F139" s="23"/>
      <c r="G139" s="23"/>
      <c r="J139" s="24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spans="1:25">
      <c r="A140" s="9"/>
      <c r="C140" s="18"/>
      <c r="D140" s="22"/>
      <c r="E140" s="23"/>
      <c r="F140" s="23"/>
      <c r="G140" s="23"/>
      <c r="J140" s="24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25">
      <c r="A141" s="9"/>
      <c r="C141" s="18"/>
      <c r="D141" s="22"/>
      <c r="E141" s="23"/>
      <c r="F141" s="23"/>
      <c r="G141" s="23"/>
      <c r="J141" s="24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spans="1:25">
      <c r="A142" s="9"/>
      <c r="C142" s="18"/>
      <c r="D142" s="22"/>
      <c r="E142" s="23"/>
      <c r="F142" s="23"/>
      <c r="G142" s="23"/>
      <c r="J142" s="24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spans="1:25">
      <c r="A143" s="9"/>
      <c r="C143" s="18"/>
      <c r="D143" s="22"/>
      <c r="E143" s="23"/>
      <c r="F143" s="23"/>
      <c r="G143" s="23"/>
      <c r="J143" s="24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spans="1:25">
      <c r="A144" s="9"/>
      <c r="C144" s="18"/>
      <c r="D144" s="22"/>
      <c r="E144" s="23"/>
      <c r="F144" s="23"/>
      <c r="G144" s="23"/>
      <c r="J144" s="24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spans="1:25">
      <c r="A145" s="9"/>
      <c r="C145" s="18"/>
      <c r="D145" s="22"/>
      <c r="E145" s="23"/>
      <c r="F145" s="23"/>
      <c r="G145" s="23"/>
      <c r="J145" s="24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spans="1:25">
      <c r="A146" s="9"/>
      <c r="C146" s="18"/>
      <c r="D146" s="22"/>
      <c r="E146" s="23"/>
      <c r="F146" s="23"/>
      <c r="G146" s="23"/>
      <c r="J146" s="24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spans="1:25">
      <c r="A147" s="9"/>
      <c r="C147" s="18"/>
      <c r="D147" s="22"/>
      <c r="E147" s="23"/>
      <c r="F147" s="23"/>
      <c r="G147" s="23"/>
      <c r="J147" s="24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spans="1:25">
      <c r="A148" s="9"/>
      <c r="C148" s="18"/>
      <c r="D148" s="22"/>
      <c r="E148" s="23"/>
      <c r="F148" s="23"/>
      <c r="G148" s="23"/>
      <c r="J148" s="24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 spans="1:25">
      <c r="A149" s="9"/>
      <c r="C149" s="18"/>
      <c r="D149" s="22"/>
      <c r="E149" s="23"/>
      <c r="F149" s="23"/>
      <c r="G149" s="23"/>
      <c r="J149" s="24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spans="1:25">
      <c r="A150" s="9"/>
      <c r="C150" s="18"/>
      <c r="D150" s="22"/>
      <c r="E150" s="23"/>
      <c r="F150" s="23"/>
      <c r="G150" s="23"/>
      <c r="J150" s="24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spans="1:25">
      <c r="A151" s="9"/>
      <c r="C151" s="18"/>
      <c r="D151" s="22"/>
      <c r="E151" s="23"/>
      <c r="F151" s="23"/>
      <c r="G151" s="23"/>
      <c r="J151" s="24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spans="1:25">
      <c r="A152" s="9"/>
      <c r="C152" s="18"/>
      <c r="D152" s="22"/>
      <c r="E152" s="23"/>
      <c r="F152" s="23"/>
      <c r="G152" s="23"/>
      <c r="J152" s="24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 spans="1:25">
      <c r="A153" s="9"/>
      <c r="C153" s="18"/>
      <c r="D153" s="22"/>
      <c r="E153" s="23"/>
      <c r="F153" s="23"/>
      <c r="G153" s="23"/>
      <c r="J153" s="24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 spans="1:25">
      <c r="A154" s="9"/>
      <c r="C154" s="18"/>
      <c r="D154" s="22"/>
      <c r="E154" s="23"/>
      <c r="F154" s="23"/>
      <c r="G154" s="23"/>
      <c r="J154" s="24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 spans="1:25">
      <c r="A155" s="9"/>
      <c r="C155" s="18"/>
      <c r="D155" s="22"/>
      <c r="E155" s="23"/>
      <c r="F155" s="23"/>
      <c r="G155" s="23"/>
      <c r="J155" s="24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 spans="1:25">
      <c r="A156" s="9"/>
      <c r="C156" s="18"/>
      <c r="D156" s="22"/>
      <c r="E156" s="23"/>
      <c r="F156" s="23"/>
      <c r="G156" s="23"/>
      <c r="J156" s="24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spans="1:25">
      <c r="A157" s="9"/>
      <c r="C157" s="18"/>
      <c r="D157" s="22"/>
      <c r="E157" s="23"/>
      <c r="F157" s="23"/>
      <c r="G157" s="23"/>
      <c r="J157" s="24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spans="1:25">
      <c r="A158" s="9"/>
      <c r="C158" s="18"/>
      <c r="D158" s="22"/>
      <c r="E158" s="23"/>
      <c r="F158" s="23"/>
      <c r="G158" s="23"/>
      <c r="J158" s="24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1:25">
      <c r="A159" s="9"/>
      <c r="C159" s="18"/>
      <c r="D159" s="22"/>
      <c r="E159" s="23"/>
      <c r="F159" s="23"/>
      <c r="G159" s="23"/>
      <c r="J159" s="24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 spans="1:25">
      <c r="A160" s="9"/>
      <c r="C160" s="18"/>
      <c r="D160" s="22"/>
      <c r="E160" s="23"/>
      <c r="F160" s="23"/>
      <c r="G160" s="23"/>
      <c r="J160" s="24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spans="1:25">
      <c r="A161" s="9"/>
      <c r="C161" s="18"/>
      <c r="D161" s="22"/>
      <c r="E161" s="23"/>
      <c r="F161" s="23"/>
      <c r="G161" s="23"/>
      <c r="J161" s="24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 spans="1:25">
      <c r="A162" s="9"/>
      <c r="C162" s="18"/>
      <c r="D162" s="22"/>
      <c r="E162" s="23"/>
      <c r="F162" s="23"/>
      <c r="G162" s="23"/>
      <c r="J162" s="24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 spans="1:25">
      <c r="A163" s="9"/>
      <c r="C163" s="18"/>
      <c r="D163" s="22"/>
      <c r="E163" s="23"/>
      <c r="F163" s="23"/>
      <c r="G163" s="23"/>
      <c r="J163" s="24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 spans="1:25">
      <c r="A164" s="9"/>
      <c r="C164" s="18"/>
      <c r="D164" s="22"/>
      <c r="E164" s="23"/>
      <c r="F164" s="23"/>
      <c r="G164" s="23"/>
      <c r="J164" s="24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 spans="1:25">
      <c r="A165" s="9"/>
      <c r="C165" s="18"/>
      <c r="D165" s="22"/>
      <c r="E165" s="23"/>
      <c r="F165" s="23"/>
      <c r="G165" s="23"/>
      <c r="J165" s="24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 spans="1:25">
      <c r="A166" s="9"/>
      <c r="C166" s="18"/>
      <c r="D166" s="22"/>
      <c r="E166" s="23"/>
      <c r="F166" s="23"/>
      <c r="G166" s="23"/>
      <c r="J166" s="24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 spans="1:25">
      <c r="A167" s="9"/>
      <c r="C167" s="18"/>
      <c r="D167" s="22"/>
      <c r="E167" s="23"/>
      <c r="F167" s="23"/>
      <c r="G167" s="23"/>
      <c r="J167" s="24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  <row r="168" spans="1:25">
      <c r="A168" s="9"/>
      <c r="C168" s="18"/>
      <c r="D168" s="22"/>
      <c r="E168" s="23"/>
      <c r="F168" s="23"/>
      <c r="G168" s="23"/>
      <c r="J168" s="24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</row>
    <row r="169" spans="1:25">
      <c r="A169" s="9"/>
      <c r="C169" s="18"/>
      <c r="D169" s="22"/>
      <c r="E169" s="23"/>
      <c r="F169" s="23"/>
      <c r="G169" s="23"/>
      <c r="J169" s="24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</row>
    <row r="170" spans="1:25">
      <c r="A170" s="9"/>
      <c r="C170" s="18"/>
      <c r="D170" s="22"/>
      <c r="E170" s="23"/>
      <c r="F170" s="23"/>
      <c r="G170" s="23"/>
      <c r="J170" s="24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</row>
    <row r="171" spans="1:25">
      <c r="A171" s="9"/>
      <c r="C171" s="18"/>
      <c r="D171" s="22"/>
      <c r="E171" s="23"/>
      <c r="F171" s="23"/>
      <c r="G171" s="23"/>
      <c r="J171" s="24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</row>
    <row r="172" spans="1:25">
      <c r="A172" s="9"/>
      <c r="C172" s="18"/>
      <c r="D172" s="22"/>
      <c r="E172" s="23"/>
      <c r="F172" s="23"/>
      <c r="G172" s="23"/>
      <c r="J172" s="24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</row>
    <row r="173" spans="1:25">
      <c r="A173" s="9"/>
      <c r="C173" s="18"/>
      <c r="D173" s="22"/>
      <c r="E173" s="23"/>
      <c r="F173" s="23"/>
      <c r="G173" s="23"/>
      <c r="J173" s="24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</row>
    <row r="174" spans="1:25">
      <c r="A174" s="9"/>
      <c r="C174" s="18"/>
      <c r="D174" s="22"/>
      <c r="E174" s="23"/>
      <c r="F174" s="23"/>
      <c r="G174" s="23"/>
      <c r="J174" s="24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</row>
    <row r="175" spans="1:25">
      <c r="A175" s="9"/>
      <c r="C175" s="18"/>
      <c r="D175" s="22"/>
      <c r="E175" s="23"/>
      <c r="F175" s="23"/>
      <c r="G175" s="23"/>
      <c r="J175" s="24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</row>
    <row r="176" spans="1:25">
      <c r="A176" s="9"/>
      <c r="C176" s="18"/>
      <c r="D176" s="22"/>
      <c r="E176" s="23"/>
      <c r="F176" s="23"/>
      <c r="G176" s="23"/>
      <c r="J176" s="24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 spans="1:25">
      <c r="A177" s="9"/>
      <c r="C177" s="18"/>
      <c r="D177" s="22"/>
      <c r="E177" s="23"/>
      <c r="F177" s="23"/>
      <c r="G177" s="23"/>
      <c r="J177" s="24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spans="1:25">
      <c r="A178" s="9"/>
      <c r="C178" s="18"/>
      <c r="D178" s="22"/>
      <c r="E178" s="23"/>
      <c r="F178" s="23"/>
      <c r="G178" s="23"/>
      <c r="J178" s="24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spans="1:25">
      <c r="A179" s="9"/>
      <c r="C179" s="18"/>
      <c r="D179" s="22"/>
      <c r="E179" s="23"/>
      <c r="F179" s="23"/>
      <c r="G179" s="23"/>
      <c r="J179" s="24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spans="1:25">
      <c r="A180" s="9"/>
      <c r="C180" s="18"/>
      <c r="D180" s="22"/>
      <c r="E180" s="23"/>
      <c r="F180" s="23"/>
      <c r="G180" s="23"/>
      <c r="J180" s="24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spans="1:25">
      <c r="A181" s="9"/>
      <c r="C181" s="18"/>
      <c r="D181" s="22"/>
      <c r="E181" s="23"/>
      <c r="F181" s="23"/>
      <c r="G181" s="23"/>
      <c r="J181" s="24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spans="1:25">
      <c r="A182" s="9"/>
      <c r="C182" s="18"/>
      <c r="D182" s="22"/>
      <c r="E182" s="23"/>
      <c r="F182" s="23"/>
      <c r="G182" s="23"/>
      <c r="J182" s="24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spans="1:25">
      <c r="A183" s="9"/>
      <c r="C183" s="18"/>
      <c r="D183" s="22"/>
      <c r="E183" s="23"/>
      <c r="F183" s="23"/>
      <c r="G183" s="23"/>
      <c r="J183" s="24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spans="1:25">
      <c r="A184" s="9"/>
      <c r="C184" s="18"/>
      <c r="D184" s="22"/>
      <c r="E184" s="23"/>
      <c r="F184" s="23"/>
      <c r="G184" s="23"/>
      <c r="J184" s="24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spans="1:25">
      <c r="A185" s="9"/>
      <c r="C185" s="18"/>
      <c r="D185" s="22"/>
      <c r="E185" s="23"/>
      <c r="F185" s="23"/>
      <c r="G185" s="23"/>
      <c r="J185" s="24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spans="1:25">
      <c r="A186" s="9"/>
      <c r="C186" s="18"/>
      <c r="D186" s="22"/>
      <c r="E186" s="23"/>
      <c r="F186" s="23"/>
      <c r="G186" s="23"/>
      <c r="J186" s="24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spans="1:25">
      <c r="A187" s="9"/>
      <c r="C187" s="18"/>
      <c r="D187" s="22"/>
      <c r="E187" s="23"/>
      <c r="F187" s="23"/>
      <c r="G187" s="23"/>
      <c r="J187" s="24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spans="1:25">
      <c r="A188" s="9"/>
      <c r="C188" s="18"/>
      <c r="D188" s="22"/>
      <c r="E188" s="23"/>
      <c r="F188" s="23"/>
      <c r="G188" s="23"/>
      <c r="J188" s="24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spans="1:25">
      <c r="A189" s="9"/>
      <c r="C189" s="18"/>
      <c r="D189" s="22"/>
      <c r="E189" s="23"/>
      <c r="F189" s="23"/>
      <c r="G189" s="23"/>
      <c r="J189" s="24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spans="1:25">
      <c r="A190" s="9"/>
      <c r="C190" s="18"/>
      <c r="D190" s="22"/>
      <c r="E190" s="23"/>
      <c r="F190" s="23"/>
      <c r="G190" s="23"/>
      <c r="J190" s="24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spans="1:25">
      <c r="A191" s="9"/>
      <c r="C191" s="18"/>
      <c r="D191" s="22"/>
      <c r="E191" s="23"/>
      <c r="F191" s="23"/>
      <c r="G191" s="23"/>
      <c r="J191" s="24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 spans="1:25">
      <c r="A192" s="9"/>
      <c r="C192" s="18"/>
      <c r="D192" s="22"/>
      <c r="E192" s="23"/>
      <c r="F192" s="23"/>
      <c r="G192" s="23"/>
      <c r="J192" s="24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 spans="1:25">
      <c r="A193" s="9"/>
      <c r="C193" s="18"/>
      <c r="D193" s="22"/>
      <c r="E193" s="23"/>
      <c r="F193" s="23"/>
      <c r="G193" s="23"/>
      <c r="J193" s="24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 spans="1:25">
      <c r="A194" s="9"/>
      <c r="C194" s="18"/>
      <c r="D194" s="22"/>
      <c r="E194" s="23"/>
      <c r="F194" s="23"/>
      <c r="G194" s="23"/>
      <c r="J194" s="24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 spans="1:25">
      <c r="A195" s="9"/>
      <c r="C195" s="18"/>
      <c r="D195" s="22"/>
      <c r="E195" s="23"/>
      <c r="F195" s="23"/>
      <c r="G195" s="23"/>
      <c r="J195" s="24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 spans="1:25">
      <c r="A196" s="9"/>
      <c r="C196" s="18"/>
      <c r="D196" s="22"/>
      <c r="E196" s="23"/>
      <c r="F196" s="23"/>
      <c r="G196" s="23"/>
      <c r="J196" s="24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 spans="1:25">
      <c r="A197" s="9"/>
      <c r="C197" s="18"/>
      <c r="D197" s="22"/>
      <c r="E197" s="23"/>
      <c r="F197" s="23"/>
      <c r="G197" s="23"/>
      <c r="J197" s="24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 spans="1:25">
      <c r="A198" s="9"/>
      <c r="C198" s="18"/>
      <c r="D198" s="22"/>
      <c r="E198" s="23"/>
      <c r="F198" s="23"/>
      <c r="G198" s="23"/>
      <c r="J198" s="24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 spans="1:25">
      <c r="A199" s="9"/>
      <c r="C199" s="18"/>
      <c r="D199" s="22"/>
      <c r="E199" s="23"/>
      <c r="F199" s="23"/>
      <c r="G199" s="23"/>
      <c r="J199" s="24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 spans="1:25">
      <c r="A200" s="9"/>
      <c r="C200" s="18"/>
      <c r="D200" s="22"/>
      <c r="E200" s="23"/>
      <c r="F200" s="23"/>
      <c r="G200" s="23"/>
      <c r="J200" s="24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 spans="1:25">
      <c r="A201" s="9"/>
      <c r="C201" s="18"/>
      <c r="D201" s="22"/>
      <c r="E201" s="23"/>
      <c r="F201" s="23"/>
      <c r="G201" s="23"/>
      <c r="J201" s="24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 spans="1:25">
      <c r="A202" s="9"/>
      <c r="C202" s="18"/>
      <c r="D202" s="22"/>
      <c r="E202" s="23"/>
      <c r="F202" s="23"/>
      <c r="G202" s="23"/>
      <c r="J202" s="24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 spans="1:25">
      <c r="A203" s="9"/>
      <c r="C203" s="18"/>
      <c r="D203" s="22"/>
      <c r="E203" s="23"/>
      <c r="F203" s="23"/>
      <c r="G203" s="23"/>
      <c r="J203" s="24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 spans="1:25">
      <c r="A204" s="9"/>
      <c r="C204" s="18"/>
      <c r="D204" s="22"/>
      <c r="E204" s="23"/>
      <c r="F204" s="23"/>
      <c r="G204" s="23"/>
      <c r="J204" s="24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 spans="1:25">
      <c r="A205" s="9"/>
      <c r="C205" s="18"/>
      <c r="D205" s="22"/>
      <c r="E205" s="23"/>
      <c r="F205" s="23"/>
      <c r="G205" s="23"/>
      <c r="J205" s="24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 spans="1:25">
      <c r="A206" s="9"/>
      <c r="C206" s="18"/>
      <c r="D206" s="22"/>
      <c r="E206" s="23"/>
      <c r="F206" s="23"/>
      <c r="G206" s="23"/>
      <c r="J206" s="24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 spans="1:25">
      <c r="A207" s="9"/>
      <c r="C207" s="18"/>
      <c r="D207" s="22"/>
      <c r="E207" s="23"/>
      <c r="F207" s="23"/>
      <c r="G207" s="23"/>
      <c r="J207" s="24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 spans="1:25">
      <c r="A208" s="9"/>
      <c r="C208" s="18"/>
      <c r="D208" s="22"/>
      <c r="E208" s="23"/>
      <c r="F208" s="23"/>
      <c r="G208" s="23"/>
      <c r="J208" s="24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 spans="1:25">
      <c r="A209" s="9"/>
      <c r="C209" s="18"/>
      <c r="D209" s="22"/>
      <c r="E209" s="23"/>
      <c r="F209" s="23"/>
      <c r="G209" s="23"/>
      <c r="J209" s="24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 spans="1:25">
      <c r="A210" s="9"/>
      <c r="C210" s="18"/>
      <c r="D210" s="22"/>
      <c r="E210" s="23"/>
      <c r="F210" s="23"/>
      <c r="G210" s="23"/>
      <c r="J210" s="24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 spans="1:25">
      <c r="A211" s="9"/>
      <c r="C211" s="18"/>
      <c r="D211" s="22"/>
      <c r="E211" s="23"/>
      <c r="F211" s="23"/>
      <c r="G211" s="23"/>
      <c r="J211" s="24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 spans="1:25">
      <c r="A212" s="9"/>
      <c r="C212" s="18"/>
      <c r="D212" s="22"/>
      <c r="E212" s="23"/>
      <c r="F212" s="23"/>
      <c r="G212" s="23"/>
      <c r="J212" s="24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 spans="1:25">
      <c r="A213" s="9"/>
      <c r="C213" s="18"/>
      <c r="D213" s="22"/>
      <c r="E213" s="23"/>
      <c r="F213" s="23"/>
      <c r="G213" s="23"/>
      <c r="J213" s="24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 spans="1:25">
      <c r="A214" s="9"/>
      <c r="C214" s="18"/>
      <c r="D214" s="22"/>
      <c r="E214" s="23"/>
      <c r="F214" s="23"/>
      <c r="G214" s="23"/>
      <c r="J214" s="24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 spans="1:25">
      <c r="A215" s="9"/>
      <c r="C215" s="18"/>
      <c r="D215" s="22"/>
      <c r="E215" s="23"/>
      <c r="F215" s="23"/>
      <c r="G215" s="23"/>
      <c r="J215" s="24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 spans="1:25">
      <c r="A216" s="9"/>
      <c r="C216" s="18"/>
      <c r="D216" s="22"/>
      <c r="E216" s="23"/>
      <c r="F216" s="23"/>
      <c r="G216" s="23"/>
      <c r="J216" s="24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 spans="1:25">
      <c r="A217" s="9"/>
      <c r="C217" s="18"/>
      <c r="D217" s="22"/>
      <c r="E217" s="23"/>
      <c r="F217" s="23"/>
      <c r="G217" s="23"/>
      <c r="J217" s="24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 spans="1:25">
      <c r="A218" s="9"/>
      <c r="C218" s="18"/>
      <c r="D218" s="22"/>
      <c r="E218" s="23"/>
      <c r="F218" s="23"/>
      <c r="G218" s="23"/>
      <c r="J218" s="24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 spans="1:25">
      <c r="A219" s="9"/>
      <c r="C219" s="18"/>
      <c r="D219" s="22"/>
      <c r="E219" s="23"/>
      <c r="F219" s="23"/>
      <c r="G219" s="23"/>
      <c r="J219" s="24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 spans="1:25">
      <c r="A220" s="9"/>
      <c r="C220" s="18"/>
      <c r="D220" s="22"/>
      <c r="E220" s="23"/>
      <c r="F220" s="23"/>
      <c r="G220" s="23"/>
      <c r="J220" s="24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 spans="1:25">
      <c r="A221" s="9"/>
      <c r="C221" s="18"/>
      <c r="D221" s="22"/>
      <c r="E221" s="23"/>
      <c r="F221" s="23"/>
      <c r="G221" s="23"/>
      <c r="J221" s="24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</row>
    <row r="222" spans="1:25">
      <c r="A222" s="9"/>
      <c r="C222" s="18"/>
      <c r="D222" s="22"/>
      <c r="E222" s="23"/>
      <c r="F222" s="23"/>
      <c r="G222" s="23"/>
      <c r="J222" s="24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</row>
    <row r="223" spans="1:25">
      <c r="A223" s="9"/>
      <c r="C223" s="18"/>
      <c r="D223" s="22"/>
      <c r="E223" s="23"/>
      <c r="F223" s="23"/>
      <c r="G223" s="23"/>
      <c r="J223" s="24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</row>
    <row r="224" spans="1:25">
      <c r="A224" s="9"/>
      <c r="C224" s="18"/>
      <c r="D224" s="22"/>
      <c r="E224" s="23"/>
      <c r="F224" s="23"/>
      <c r="G224" s="23"/>
      <c r="J224" s="24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</row>
    <row r="225" spans="1:25">
      <c r="A225" s="9"/>
      <c r="C225" s="18"/>
      <c r="D225" s="22"/>
      <c r="E225" s="23"/>
      <c r="F225" s="23"/>
      <c r="G225" s="23"/>
      <c r="J225" s="24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</row>
    <row r="226" spans="1:25">
      <c r="A226" s="9"/>
      <c r="C226" s="18"/>
      <c r="D226" s="22"/>
      <c r="E226" s="23"/>
      <c r="F226" s="23"/>
      <c r="G226" s="23"/>
      <c r="J226" s="24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</row>
    <row r="227" spans="1:25">
      <c r="A227" s="9"/>
      <c r="C227" s="18"/>
      <c r="D227" s="22"/>
      <c r="E227" s="23"/>
      <c r="F227" s="23"/>
      <c r="G227" s="23"/>
      <c r="J227" s="24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</row>
    <row r="228" spans="1:25">
      <c r="A228" s="9"/>
      <c r="C228" s="18"/>
      <c r="D228" s="22"/>
      <c r="E228" s="23"/>
      <c r="F228" s="23"/>
      <c r="G228" s="23"/>
      <c r="J228" s="24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</row>
    <row r="229" spans="1:25">
      <c r="A229" s="9"/>
      <c r="C229" s="18"/>
      <c r="D229" s="22"/>
      <c r="E229" s="23"/>
      <c r="F229" s="23"/>
      <c r="G229" s="23"/>
      <c r="J229" s="24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</row>
    <row r="230" spans="1:25">
      <c r="A230" s="9"/>
      <c r="C230" s="18"/>
      <c r="D230" s="22"/>
      <c r="E230" s="23"/>
      <c r="F230" s="23"/>
      <c r="G230" s="23"/>
      <c r="J230" s="24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</row>
    <row r="231" spans="1:25">
      <c r="A231" s="9"/>
      <c r="C231" s="18"/>
      <c r="D231" s="22"/>
      <c r="E231" s="23"/>
      <c r="F231" s="23"/>
      <c r="G231" s="23"/>
      <c r="J231" s="24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</row>
    <row r="232" spans="1:25">
      <c r="A232" s="9"/>
      <c r="C232" s="18"/>
      <c r="D232" s="22"/>
      <c r="E232" s="23"/>
      <c r="F232" s="23"/>
      <c r="G232" s="23"/>
      <c r="J232" s="24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</row>
    <row r="233" spans="1:25">
      <c r="A233" s="9"/>
      <c r="C233" s="18"/>
      <c r="D233" s="22"/>
      <c r="E233" s="23"/>
      <c r="F233" s="23"/>
      <c r="G233" s="23"/>
      <c r="J233" s="24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</row>
    <row r="234" spans="1:25">
      <c r="A234" s="9"/>
      <c r="C234" s="18"/>
      <c r="D234" s="22"/>
      <c r="E234" s="23"/>
      <c r="F234" s="23"/>
      <c r="G234" s="23"/>
      <c r="J234" s="24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 spans="1:25">
      <c r="A235" s="9"/>
      <c r="C235" s="18"/>
      <c r="D235" s="22"/>
      <c r="E235" s="23"/>
      <c r="F235" s="23"/>
      <c r="G235" s="23"/>
      <c r="J235" s="24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 spans="1:25">
      <c r="A236" s="9"/>
      <c r="C236" s="18"/>
      <c r="D236" s="22"/>
      <c r="E236" s="23"/>
      <c r="F236" s="23"/>
      <c r="G236" s="23"/>
      <c r="J236" s="24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 spans="1:25">
      <c r="A237" s="9"/>
      <c r="C237" s="18"/>
      <c r="D237" s="22"/>
      <c r="E237" s="23"/>
      <c r="F237" s="23"/>
      <c r="G237" s="23"/>
      <c r="J237" s="24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 spans="1:25">
      <c r="A238" s="9"/>
      <c r="C238" s="18"/>
      <c r="D238" s="22"/>
      <c r="E238" s="23"/>
      <c r="F238" s="23"/>
      <c r="G238" s="23"/>
      <c r="J238" s="24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 spans="1:25">
      <c r="A239" s="9"/>
      <c r="C239" s="18"/>
      <c r="D239" s="22"/>
      <c r="E239" s="23"/>
      <c r="F239" s="23"/>
      <c r="G239" s="23"/>
      <c r="J239" s="24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 spans="1:25">
      <c r="A240" s="9"/>
      <c r="C240" s="18"/>
      <c r="D240" s="22"/>
      <c r="E240" s="23"/>
      <c r="F240" s="23"/>
      <c r="G240" s="23"/>
      <c r="J240" s="24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 spans="1:25">
      <c r="A241" s="9"/>
      <c r="C241" s="18"/>
      <c r="D241" s="22"/>
      <c r="E241" s="23"/>
      <c r="F241" s="23"/>
      <c r="G241" s="23"/>
      <c r="J241" s="24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</sheetData>
  <mergeCells count="6">
    <mergeCell ref="W1:Y1"/>
    <mergeCell ref="T1:V1"/>
    <mergeCell ref="B1:B2"/>
    <mergeCell ref="A1:A2"/>
    <mergeCell ref="C1:C2"/>
    <mergeCell ref="D1:D2"/>
  </mergeCells>
  <phoneticPr fontId="0" type="noConversion"/>
  <printOptions horizontalCentered="1"/>
  <pageMargins left="0.24" right="3.03" top="6.9" bottom="0.17" header="6.41" footer="0.08"/>
  <pageSetup paperSize="259" orientation="landscape" horizontalDpi="240" verticalDpi="144" r:id="rId1"/>
  <headerFooter alignWithMargins="0">
    <oddHeader xml:space="preserve">&amp;LВОДОСНАБДЯВАНЕ ИКАНАЛИЗАЦИЯ -РУСЕ.СВЕДЕНИЕ ЗА МЕСЕЦ ЮЛИ 2007г   ПРЕДАЛ:........................В.КОЧЕВ
</oddHeader>
  </headerFooter>
  <rowBreaks count="2" manualBreakCount="2">
    <brk id="41" max="16383" man="1"/>
    <brk id="52" max="16383" man="1"/>
  </rowBreaks>
  <colBreaks count="1" manualBreakCount="1">
    <brk id="2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8"/>
  <sheetViews>
    <sheetView workbookViewId="0">
      <selection activeCell="C149" sqref="C149"/>
    </sheetView>
  </sheetViews>
  <sheetFormatPr defaultRowHeight="12.75"/>
  <cols>
    <col min="1" max="1" width="3.7109375" customWidth="1"/>
    <col min="2" max="2" width="14.5703125" customWidth="1"/>
    <col min="3" max="3" width="5" customWidth="1"/>
    <col min="5" max="5" width="12.140625" bestFit="1" customWidth="1"/>
  </cols>
  <sheetData>
    <row r="1" spans="1:9" ht="13.5" thickBot="1">
      <c r="A1" s="88"/>
      <c r="B1" s="128" t="s">
        <v>136</v>
      </c>
      <c r="C1" s="89"/>
      <c r="D1" s="89"/>
      <c r="E1" s="90" t="s">
        <v>151</v>
      </c>
      <c r="F1" s="89"/>
      <c r="G1" s="89"/>
      <c r="H1" s="85"/>
      <c r="I1" s="86"/>
    </row>
    <row r="2" spans="1:9" ht="13.5" thickTop="1">
      <c r="A2" s="39">
        <v>1</v>
      </c>
      <c r="B2" s="40" t="s">
        <v>0</v>
      </c>
      <c r="C2" s="41"/>
      <c r="D2" s="42" t="s">
        <v>1</v>
      </c>
      <c r="E2" s="42" t="s">
        <v>2</v>
      </c>
      <c r="F2" s="42" t="s">
        <v>3</v>
      </c>
      <c r="G2" s="42" t="s">
        <v>4</v>
      </c>
      <c r="H2" s="43" t="s">
        <v>113</v>
      </c>
      <c r="I2" s="38" t="s">
        <v>114</v>
      </c>
    </row>
    <row r="3" spans="1:9">
      <c r="A3" s="39"/>
      <c r="B3" s="40" t="s">
        <v>121</v>
      </c>
      <c r="C3" s="37">
        <v>1</v>
      </c>
      <c r="D3" s="44">
        <v>130</v>
      </c>
      <c r="E3" s="44">
        <v>130</v>
      </c>
      <c r="F3" s="44">
        <f>D3-E3</f>
        <v>0</v>
      </c>
      <c r="G3" s="44">
        <f>F3*$C$3</f>
        <v>0</v>
      </c>
      <c r="H3" s="45">
        <v>0.109</v>
      </c>
      <c r="I3" s="46">
        <f>G3*H3</f>
        <v>0</v>
      </c>
    </row>
    <row r="4" spans="1:9">
      <c r="A4" s="39"/>
      <c r="B4" s="40" t="s">
        <v>122</v>
      </c>
      <c r="C4" s="37"/>
      <c r="D4" s="44">
        <v>400</v>
      </c>
      <c r="E4" s="44">
        <v>400</v>
      </c>
      <c r="F4" s="44">
        <f>D4-E4</f>
        <v>0</v>
      </c>
      <c r="G4" s="44">
        <f>F4*$C$3</f>
        <v>0</v>
      </c>
      <c r="H4" s="45">
        <v>4.9000000000000002E-2</v>
      </c>
      <c r="I4" s="46">
        <f>G4*H4</f>
        <v>0</v>
      </c>
    </row>
    <row r="5" spans="1:9">
      <c r="A5" s="39"/>
      <c r="B5" s="40" t="s">
        <v>123</v>
      </c>
      <c r="C5" s="37"/>
      <c r="D5" s="44">
        <v>370</v>
      </c>
      <c r="E5" s="44">
        <v>370</v>
      </c>
      <c r="F5" s="44">
        <f>D5-E5</f>
        <v>0</v>
      </c>
      <c r="G5" s="44">
        <f>F5*$C$3</f>
        <v>0</v>
      </c>
      <c r="H5" s="45">
        <v>1.2E-2</v>
      </c>
      <c r="I5" s="46">
        <f>G5*H5</f>
        <v>0</v>
      </c>
    </row>
    <row r="6" spans="1:9">
      <c r="A6" s="39"/>
      <c r="B6" s="40" t="s">
        <v>124</v>
      </c>
      <c r="C6" s="37"/>
      <c r="D6" s="44"/>
      <c r="E6" s="44"/>
      <c r="F6" s="44"/>
      <c r="G6" s="44">
        <f>SUM(G3:G5)</f>
        <v>0</v>
      </c>
      <c r="H6" s="45">
        <v>4.8000000000000001E-2</v>
      </c>
      <c r="I6" s="46">
        <f>G6*H6</f>
        <v>0</v>
      </c>
    </row>
    <row r="7" spans="1:9">
      <c r="A7" s="39"/>
      <c r="B7" s="40" t="s">
        <v>125</v>
      </c>
      <c r="C7" s="37"/>
      <c r="D7" s="44"/>
      <c r="E7" s="44"/>
      <c r="F7" s="44"/>
      <c r="G7" s="44">
        <f>G6</f>
        <v>0</v>
      </c>
      <c r="H7" s="45">
        <v>1E-3</v>
      </c>
      <c r="I7" s="46">
        <f>G7*H7</f>
        <v>0</v>
      </c>
    </row>
    <row r="8" spans="1:9">
      <c r="A8" s="39"/>
      <c r="B8" s="40"/>
      <c r="C8" s="37"/>
      <c r="D8" s="44"/>
      <c r="E8" s="44"/>
      <c r="F8" s="44"/>
      <c r="G8" s="44"/>
      <c r="H8" s="45"/>
      <c r="I8" s="46">
        <f>SUM(I3:I7)</f>
        <v>0</v>
      </c>
    </row>
    <row r="9" spans="1:9">
      <c r="A9" s="39"/>
      <c r="B9" s="40" t="s">
        <v>126</v>
      </c>
      <c r="C9" s="37"/>
      <c r="D9" s="44"/>
      <c r="E9" s="44"/>
      <c r="F9" s="44"/>
      <c r="G9" s="44"/>
      <c r="H9" s="45"/>
      <c r="I9" s="46">
        <f>I8*0.2</f>
        <v>0</v>
      </c>
    </row>
    <row r="10" spans="1:9" ht="13.5" thickBot="1">
      <c r="A10" s="88"/>
      <c r="B10" s="91"/>
      <c r="C10" s="89"/>
      <c r="D10" s="92"/>
      <c r="E10" s="92"/>
      <c r="F10" s="92"/>
      <c r="G10" s="92"/>
      <c r="H10" s="85"/>
      <c r="I10" s="93">
        <f>SUM(I8+I9)</f>
        <v>0</v>
      </c>
    </row>
    <row r="11" spans="1:9" ht="13.5" thickTop="1">
      <c r="A11" s="39">
        <v>2</v>
      </c>
      <c r="B11" s="40" t="s">
        <v>5</v>
      </c>
      <c r="C11" s="41"/>
      <c r="D11" s="42"/>
      <c r="E11" s="42"/>
      <c r="F11" s="42" t="s">
        <v>3</v>
      </c>
      <c r="G11" s="42" t="s">
        <v>4</v>
      </c>
      <c r="H11" s="47"/>
      <c r="I11" s="48"/>
    </row>
    <row r="12" spans="1:9">
      <c r="A12" s="49"/>
      <c r="B12" s="40" t="s">
        <v>121</v>
      </c>
      <c r="C12" s="41"/>
      <c r="D12" s="50" t="s">
        <v>153</v>
      </c>
      <c r="E12" s="50" t="s">
        <v>137</v>
      </c>
      <c r="F12" s="44">
        <f>D12-E12</f>
        <v>200</v>
      </c>
      <c r="G12" s="44">
        <f>F12*$C$13</f>
        <v>1200</v>
      </c>
      <c r="H12" s="45">
        <v>0.109</v>
      </c>
      <c r="I12" s="46">
        <f>G12*H12</f>
        <v>130.80000000000001</v>
      </c>
    </row>
    <row r="13" spans="1:9">
      <c r="A13" s="39"/>
      <c r="B13" s="40" t="s">
        <v>122</v>
      </c>
      <c r="C13" s="37">
        <v>6</v>
      </c>
      <c r="D13" s="44">
        <v>10726</v>
      </c>
      <c r="E13" s="44">
        <v>10416</v>
      </c>
      <c r="F13" s="44">
        <f>D13-E13</f>
        <v>310</v>
      </c>
      <c r="G13" s="44">
        <f>F13*$C$13</f>
        <v>1860</v>
      </c>
      <c r="H13" s="45">
        <v>4.9000000000000002E-2</v>
      </c>
      <c r="I13" s="46">
        <f>G13*H13</f>
        <v>91.14</v>
      </c>
    </row>
    <row r="14" spans="1:9">
      <c r="A14" s="39"/>
      <c r="B14" s="40" t="s">
        <v>123</v>
      </c>
      <c r="C14" s="37"/>
      <c r="D14" s="44">
        <v>8700</v>
      </c>
      <c r="E14" s="44">
        <v>8430</v>
      </c>
      <c r="F14" s="44">
        <f>D14-E14</f>
        <v>270</v>
      </c>
      <c r="G14" s="44">
        <f>F14*$C$13</f>
        <v>1620</v>
      </c>
      <c r="H14" s="45">
        <v>1.2E-2</v>
      </c>
      <c r="I14" s="46">
        <f>G14*H14</f>
        <v>19.440000000000001</v>
      </c>
    </row>
    <row r="15" spans="1:9">
      <c r="A15" s="39"/>
      <c r="B15" s="40" t="s">
        <v>124</v>
      </c>
      <c r="C15" s="37"/>
      <c r="D15" s="44"/>
      <c r="E15" s="44"/>
      <c r="F15" s="44"/>
      <c r="G15" s="44">
        <f>SUM(G12:G14)</f>
        <v>4680</v>
      </c>
      <c r="H15" s="45">
        <v>4.8000000000000001E-2</v>
      </c>
      <c r="I15" s="46">
        <f>G15*H15</f>
        <v>224.64000000000001</v>
      </c>
    </row>
    <row r="16" spans="1:9">
      <c r="A16" s="39"/>
      <c r="B16" s="40" t="s">
        <v>125</v>
      </c>
      <c r="C16" s="37"/>
      <c r="D16" s="44"/>
      <c r="E16" s="44"/>
      <c r="F16" s="44"/>
      <c r="G16" s="44">
        <f>G15</f>
        <v>4680</v>
      </c>
      <c r="H16" s="45">
        <v>1E-3</v>
      </c>
      <c r="I16" s="46">
        <f>G16*H16</f>
        <v>4.68</v>
      </c>
    </row>
    <row r="17" spans="1:9">
      <c r="A17" s="39"/>
      <c r="B17" s="40"/>
      <c r="C17" s="37"/>
      <c r="D17" s="44"/>
      <c r="E17" s="44"/>
      <c r="F17" s="44"/>
      <c r="G17" s="44"/>
      <c r="H17" s="45"/>
      <c r="I17" s="46">
        <f>SUM(I12:I16)</f>
        <v>470.7</v>
      </c>
    </row>
    <row r="18" spans="1:9">
      <c r="A18" s="39"/>
      <c r="B18" s="40" t="s">
        <v>126</v>
      </c>
      <c r="C18" s="37"/>
      <c r="D18" s="44"/>
      <c r="E18" s="44"/>
      <c r="F18" s="44"/>
      <c r="G18" s="44"/>
      <c r="H18" s="45"/>
      <c r="I18" s="46">
        <f>I17*0.2</f>
        <v>94.14</v>
      </c>
    </row>
    <row r="19" spans="1:9" ht="13.5" thickBot="1">
      <c r="A19" s="88"/>
      <c r="B19" s="91"/>
      <c r="C19" s="88"/>
      <c r="D19" s="88"/>
      <c r="E19" s="88"/>
      <c r="F19" s="88"/>
      <c r="G19" s="92"/>
      <c r="H19" s="85"/>
      <c r="I19" s="93">
        <f>SUM(I17+I18)</f>
        <v>564.84</v>
      </c>
    </row>
    <row r="20" spans="1:9" ht="13.5" thickTop="1">
      <c r="A20" s="39">
        <v>3</v>
      </c>
      <c r="B20" s="40" t="s">
        <v>8</v>
      </c>
      <c r="C20" s="41"/>
      <c r="D20" s="42"/>
      <c r="E20" s="42"/>
      <c r="F20" s="42" t="s">
        <v>3</v>
      </c>
      <c r="G20" s="42" t="s">
        <v>4</v>
      </c>
      <c r="H20" s="47"/>
      <c r="I20" s="48"/>
    </row>
    <row r="21" spans="1:9">
      <c r="A21" s="39"/>
      <c r="B21" s="40" t="s">
        <v>121</v>
      </c>
      <c r="C21" s="37"/>
      <c r="D21" s="50" t="s">
        <v>154</v>
      </c>
      <c r="E21" s="50" t="s">
        <v>120</v>
      </c>
      <c r="F21" s="44">
        <f>D21-E21</f>
        <v>1</v>
      </c>
      <c r="G21" s="44">
        <f>F21*$C$22</f>
        <v>20</v>
      </c>
      <c r="H21" s="45">
        <v>0.109</v>
      </c>
      <c r="I21" s="46">
        <f>G21*H21</f>
        <v>2.1800000000000002</v>
      </c>
    </row>
    <row r="22" spans="1:9">
      <c r="A22" s="39"/>
      <c r="B22" s="40" t="s">
        <v>122</v>
      </c>
      <c r="C22" s="37">
        <v>20</v>
      </c>
      <c r="D22" s="44">
        <v>42</v>
      </c>
      <c r="E22" s="44">
        <v>41</v>
      </c>
      <c r="F22" s="44">
        <f>D22-E22</f>
        <v>1</v>
      </c>
      <c r="G22" s="44">
        <f>F22*$C$22</f>
        <v>20</v>
      </c>
      <c r="H22" s="45">
        <v>4.9000000000000002E-2</v>
      </c>
      <c r="I22" s="46">
        <f>G22*H22</f>
        <v>0.98</v>
      </c>
    </row>
    <row r="23" spans="1:9">
      <c r="A23" s="39"/>
      <c r="B23" s="40" t="s">
        <v>123</v>
      </c>
      <c r="C23" s="37"/>
      <c r="D23" s="44">
        <v>1</v>
      </c>
      <c r="E23" s="44">
        <v>1</v>
      </c>
      <c r="F23" s="44">
        <f>D23-E23</f>
        <v>0</v>
      </c>
      <c r="G23" s="44">
        <f>F23*$C$22</f>
        <v>0</v>
      </c>
      <c r="H23" s="45">
        <v>1.2E-2</v>
      </c>
      <c r="I23" s="46">
        <f>G23*H23</f>
        <v>0</v>
      </c>
    </row>
    <row r="24" spans="1:9">
      <c r="A24" s="39"/>
      <c r="B24" s="40" t="s">
        <v>124</v>
      </c>
      <c r="C24" s="37"/>
      <c r="D24" s="44"/>
      <c r="E24" s="44"/>
      <c r="F24" s="44"/>
      <c r="G24" s="44">
        <f>SUM(G21:G23)</f>
        <v>40</v>
      </c>
      <c r="H24" s="45">
        <v>4.8000000000000001E-2</v>
      </c>
      <c r="I24" s="46">
        <f>G24*H24</f>
        <v>1.92</v>
      </c>
    </row>
    <row r="25" spans="1:9">
      <c r="A25" s="39"/>
      <c r="B25" s="40" t="s">
        <v>125</v>
      </c>
      <c r="C25" s="37"/>
      <c r="D25" s="44"/>
      <c r="E25" s="44"/>
      <c r="F25" s="44"/>
      <c r="G25" s="44">
        <f>G24</f>
        <v>40</v>
      </c>
      <c r="H25" s="45">
        <v>1E-3</v>
      </c>
      <c r="I25" s="46">
        <f>G25*H25</f>
        <v>0.04</v>
      </c>
    </row>
    <row r="26" spans="1:9">
      <c r="A26" s="39"/>
      <c r="B26" s="40"/>
      <c r="C26" s="37"/>
      <c r="D26" s="44"/>
      <c r="E26" s="44"/>
      <c r="F26" s="44"/>
      <c r="G26" s="44"/>
      <c r="H26" s="45"/>
      <c r="I26" s="46">
        <f>SUM(I21:I25)</f>
        <v>5.12</v>
      </c>
    </row>
    <row r="27" spans="1:9">
      <c r="A27" s="39"/>
      <c r="B27" s="40" t="s">
        <v>126</v>
      </c>
      <c r="C27" s="37"/>
      <c r="D27" s="44"/>
      <c r="E27" s="44"/>
      <c r="F27" s="44"/>
      <c r="G27" s="44"/>
      <c r="H27" s="45"/>
      <c r="I27" s="46">
        <f>I26*0.2</f>
        <v>1.024</v>
      </c>
    </row>
    <row r="28" spans="1:9" ht="13.5" thickBot="1">
      <c r="A28" s="88"/>
      <c r="B28" s="91"/>
      <c r="C28" s="89"/>
      <c r="D28" s="92"/>
      <c r="E28" s="92"/>
      <c r="F28" s="92"/>
      <c r="G28" s="92"/>
      <c r="H28" s="85"/>
      <c r="I28" s="93">
        <f>SUM(I26+I27)</f>
        <v>6.1440000000000001</v>
      </c>
    </row>
    <row r="29" spans="1:9" ht="13.5" thickTop="1">
      <c r="A29" s="39">
        <v>4</v>
      </c>
      <c r="B29" s="40" t="s">
        <v>8</v>
      </c>
      <c r="C29" s="37"/>
      <c r="D29" s="42"/>
      <c r="E29" s="42"/>
      <c r="F29" s="42" t="s">
        <v>3</v>
      </c>
      <c r="G29" s="42" t="s">
        <v>4</v>
      </c>
      <c r="H29" s="47"/>
      <c r="I29" s="48"/>
    </row>
    <row r="30" spans="1:9">
      <c r="A30" s="39"/>
      <c r="B30" s="40" t="s">
        <v>121</v>
      </c>
      <c r="C30" s="37"/>
      <c r="D30" s="50" t="s">
        <v>110</v>
      </c>
      <c r="E30" s="50" t="s">
        <v>111</v>
      </c>
      <c r="F30" s="44">
        <f>D30-E30</f>
        <v>1</v>
      </c>
      <c r="G30" s="44">
        <f>F30*$C$31</f>
        <v>20</v>
      </c>
      <c r="H30" s="45">
        <v>0.109</v>
      </c>
      <c r="I30" s="46">
        <f>G30*H30</f>
        <v>2.1800000000000002</v>
      </c>
    </row>
    <row r="31" spans="1:9">
      <c r="A31" s="39"/>
      <c r="B31" s="40" t="s">
        <v>122</v>
      </c>
      <c r="C31" s="37">
        <v>20</v>
      </c>
      <c r="D31" s="51">
        <v>17</v>
      </c>
      <c r="E31" s="51">
        <v>16</v>
      </c>
      <c r="F31" s="44">
        <f>D31-E31</f>
        <v>1</v>
      </c>
      <c r="G31" s="44">
        <f>F31*$C$31</f>
        <v>20</v>
      </c>
      <c r="H31" s="45">
        <v>4.9000000000000002E-2</v>
      </c>
      <c r="I31" s="46">
        <f>G31*H31</f>
        <v>0.98</v>
      </c>
    </row>
    <row r="32" spans="1:9">
      <c r="A32" s="39"/>
      <c r="B32" s="40" t="s">
        <v>123</v>
      </c>
      <c r="C32" s="37"/>
      <c r="D32" s="44">
        <v>0</v>
      </c>
      <c r="E32" s="44">
        <v>0</v>
      </c>
      <c r="F32" s="44">
        <f>D32-E32</f>
        <v>0</v>
      </c>
      <c r="G32" s="44">
        <f>F32*$C$31</f>
        <v>0</v>
      </c>
      <c r="H32" s="45">
        <v>1.2E-2</v>
      </c>
      <c r="I32" s="46">
        <f>G32*H32</f>
        <v>0</v>
      </c>
    </row>
    <row r="33" spans="1:9">
      <c r="A33" s="39"/>
      <c r="B33" s="40" t="s">
        <v>124</v>
      </c>
      <c r="C33" s="37"/>
      <c r="D33" s="44"/>
      <c r="E33" s="44"/>
      <c r="F33" s="44"/>
      <c r="G33" s="44">
        <f>SUM(G30:G32)</f>
        <v>40</v>
      </c>
      <c r="H33" s="45">
        <v>4.8000000000000001E-2</v>
      </c>
      <c r="I33" s="46">
        <f>G33*H33</f>
        <v>1.92</v>
      </c>
    </row>
    <row r="34" spans="1:9">
      <c r="A34" s="39"/>
      <c r="B34" s="40" t="s">
        <v>125</v>
      </c>
      <c r="C34" s="37"/>
      <c r="D34" s="44"/>
      <c r="E34" s="44"/>
      <c r="F34" s="44"/>
      <c r="G34" s="44">
        <f>G33</f>
        <v>40</v>
      </c>
      <c r="H34" s="45">
        <v>1E-3</v>
      </c>
      <c r="I34" s="46">
        <f>G34*H34</f>
        <v>0.04</v>
      </c>
    </row>
    <row r="35" spans="1:9">
      <c r="A35" s="39"/>
      <c r="B35" s="40"/>
      <c r="C35" s="37"/>
      <c r="D35" s="44"/>
      <c r="E35" s="44"/>
      <c r="F35" s="44"/>
      <c r="G35" s="44"/>
      <c r="H35" s="45"/>
      <c r="I35" s="46">
        <f>SUM(I30:I34)</f>
        <v>5.12</v>
      </c>
    </row>
    <row r="36" spans="1:9">
      <c r="A36" s="39"/>
      <c r="B36" s="40" t="s">
        <v>126</v>
      </c>
      <c r="C36" s="37"/>
      <c r="D36" s="44"/>
      <c r="E36" s="44"/>
      <c r="F36" s="44"/>
      <c r="G36" s="44"/>
      <c r="H36" s="45"/>
      <c r="I36" s="46">
        <f>I35*0.2</f>
        <v>1.024</v>
      </c>
    </row>
    <row r="37" spans="1:9" ht="13.5" thickBot="1">
      <c r="A37" s="88"/>
      <c r="B37" s="91"/>
      <c r="C37" s="89"/>
      <c r="D37" s="92"/>
      <c r="E37" s="92"/>
      <c r="F37" s="92"/>
      <c r="G37" s="92"/>
      <c r="H37" s="85"/>
      <c r="I37" s="93">
        <f>SUM(I35+I36)</f>
        <v>6.1440000000000001</v>
      </c>
    </row>
    <row r="38" spans="1:9" ht="13.5" thickTop="1">
      <c r="A38" s="39">
        <v>5</v>
      </c>
      <c r="B38" s="40" t="s">
        <v>9</v>
      </c>
      <c r="C38" s="41"/>
      <c r="D38" s="42"/>
      <c r="E38" s="42"/>
      <c r="F38" s="42" t="s">
        <v>3</v>
      </c>
      <c r="G38" s="42" t="s">
        <v>4</v>
      </c>
      <c r="H38" s="47"/>
      <c r="I38" s="48"/>
    </row>
    <row r="39" spans="1:9">
      <c r="A39" s="39"/>
      <c r="B39" s="40" t="s">
        <v>121</v>
      </c>
      <c r="C39" s="37">
        <v>20</v>
      </c>
      <c r="D39" s="44">
        <v>2974</v>
      </c>
      <c r="E39" s="44">
        <v>2834</v>
      </c>
      <c r="F39" s="44">
        <f>D39-E39</f>
        <v>140</v>
      </c>
      <c r="G39" s="44">
        <f>F39*$C$39</f>
        <v>2800</v>
      </c>
      <c r="H39" s="45">
        <v>0.109</v>
      </c>
      <c r="I39" s="46">
        <f>G39*H39</f>
        <v>305.2</v>
      </c>
    </row>
    <row r="40" spans="1:9">
      <c r="A40" s="39"/>
      <c r="B40" s="40" t="s">
        <v>122</v>
      </c>
      <c r="C40" s="37"/>
      <c r="D40" s="44">
        <v>4591</v>
      </c>
      <c r="E40" s="44">
        <v>4372</v>
      </c>
      <c r="F40" s="44">
        <f>D40-E40</f>
        <v>219</v>
      </c>
      <c r="G40" s="44">
        <f>F40*$C$39</f>
        <v>4380</v>
      </c>
      <c r="H40" s="45">
        <v>4.9000000000000002E-2</v>
      </c>
      <c r="I40" s="46">
        <f>G40*H40</f>
        <v>214.62</v>
      </c>
    </row>
    <row r="41" spans="1:9">
      <c r="A41" s="39"/>
      <c r="B41" s="40" t="s">
        <v>123</v>
      </c>
      <c r="C41" s="37"/>
      <c r="D41" s="44">
        <v>2421</v>
      </c>
      <c r="E41" s="44">
        <v>2308</v>
      </c>
      <c r="F41" s="44">
        <f>D41-E41</f>
        <v>113</v>
      </c>
      <c r="G41" s="44">
        <f>F41*$C$39</f>
        <v>2260</v>
      </c>
      <c r="H41" s="45">
        <v>1.2E-2</v>
      </c>
      <c r="I41" s="46">
        <f>G41*H41</f>
        <v>27.12</v>
      </c>
    </row>
    <row r="42" spans="1:9">
      <c r="A42" s="39"/>
      <c r="B42" s="40" t="s">
        <v>124</v>
      </c>
      <c r="C42" s="37"/>
      <c r="D42" s="44"/>
      <c r="E42" s="44"/>
      <c r="F42" s="44"/>
      <c r="G42" s="44">
        <f>SUM(G39:G41)</f>
        <v>9440</v>
      </c>
      <c r="H42" s="45">
        <v>4.8000000000000001E-2</v>
      </c>
      <c r="I42" s="46">
        <f>G42*H42</f>
        <v>453.12</v>
      </c>
    </row>
    <row r="43" spans="1:9">
      <c r="A43" s="39"/>
      <c r="B43" s="40" t="s">
        <v>125</v>
      </c>
      <c r="C43" s="37"/>
      <c r="D43" s="44"/>
      <c r="E43" s="44"/>
      <c r="F43" s="44"/>
      <c r="G43" s="44">
        <f>G42</f>
        <v>9440</v>
      </c>
      <c r="H43" s="45">
        <v>1E-3</v>
      </c>
      <c r="I43" s="46">
        <f>G43*H43</f>
        <v>9.44</v>
      </c>
    </row>
    <row r="44" spans="1:9">
      <c r="A44" s="39"/>
      <c r="B44" s="40"/>
      <c r="C44" s="37"/>
      <c r="D44" s="44"/>
      <c r="E44" s="44"/>
      <c r="F44" s="44"/>
      <c r="G44" s="44"/>
      <c r="H44" s="45"/>
      <c r="I44" s="46">
        <f>SUM(I39:I43)</f>
        <v>1009.5</v>
      </c>
    </row>
    <row r="45" spans="1:9">
      <c r="A45" s="39"/>
      <c r="B45" s="40" t="s">
        <v>126</v>
      </c>
      <c r="C45" s="37"/>
      <c r="D45" s="44"/>
      <c r="E45" s="44"/>
      <c r="F45" s="44"/>
      <c r="G45" s="44"/>
      <c r="H45" s="45"/>
      <c r="I45" s="46">
        <f>I44*0.2</f>
        <v>201.9</v>
      </c>
    </row>
    <row r="46" spans="1:9" ht="13.5" thickBot="1">
      <c r="A46" s="88"/>
      <c r="B46" s="91"/>
      <c r="C46" s="89"/>
      <c r="D46" s="92"/>
      <c r="E46" s="92"/>
      <c r="F46" s="92"/>
      <c r="G46" s="92"/>
      <c r="H46" s="85"/>
      <c r="I46" s="93">
        <f>SUM(I44+I45)</f>
        <v>1211.4000000000001</v>
      </c>
    </row>
    <row r="47" spans="1:9" ht="13.5" thickTop="1">
      <c r="A47" s="39">
        <v>6</v>
      </c>
      <c r="B47" s="40" t="s">
        <v>11</v>
      </c>
      <c r="C47" s="41"/>
      <c r="D47" s="42"/>
      <c r="E47" s="42"/>
      <c r="F47" s="42" t="s">
        <v>3</v>
      </c>
      <c r="G47" s="42" t="s">
        <v>4</v>
      </c>
      <c r="H47" s="47"/>
      <c r="I47" s="48"/>
    </row>
    <row r="48" spans="1:9">
      <c r="A48" s="39"/>
      <c r="B48" s="40" t="s">
        <v>121</v>
      </c>
      <c r="C48" s="37">
        <v>20</v>
      </c>
      <c r="D48" s="44">
        <v>3458</v>
      </c>
      <c r="E48" s="44">
        <v>3414</v>
      </c>
      <c r="F48" s="44">
        <f>D48-E48</f>
        <v>44</v>
      </c>
      <c r="G48" s="44">
        <f>F48*$C$48</f>
        <v>880</v>
      </c>
      <c r="H48" s="45">
        <v>0.109</v>
      </c>
      <c r="I48" s="46">
        <f>G48*H48</f>
        <v>95.92</v>
      </c>
    </row>
    <row r="49" spans="1:9">
      <c r="A49" s="39"/>
      <c r="B49" s="40" t="s">
        <v>122</v>
      </c>
      <c r="C49" s="37"/>
      <c r="D49" s="44">
        <v>3495</v>
      </c>
      <c r="E49" s="44">
        <v>3426</v>
      </c>
      <c r="F49" s="44">
        <f>D49-E49</f>
        <v>69</v>
      </c>
      <c r="G49" s="44">
        <f>F49*$C$48</f>
        <v>1380</v>
      </c>
      <c r="H49" s="45">
        <v>4.9000000000000002E-2</v>
      </c>
      <c r="I49" s="46">
        <f>G49*H49</f>
        <v>67.62</v>
      </c>
    </row>
    <row r="50" spans="1:9">
      <c r="A50" s="39"/>
      <c r="B50" s="40" t="s">
        <v>123</v>
      </c>
      <c r="C50" s="37"/>
      <c r="D50" s="44">
        <v>907</v>
      </c>
      <c r="E50" s="44">
        <v>887</v>
      </c>
      <c r="F50" s="44">
        <f>D50-E50</f>
        <v>20</v>
      </c>
      <c r="G50" s="44">
        <f>F50*$C$48</f>
        <v>400</v>
      </c>
      <c r="H50" s="45">
        <v>1.2E-2</v>
      </c>
      <c r="I50" s="46">
        <f>G50*H50</f>
        <v>4.8</v>
      </c>
    </row>
    <row r="51" spans="1:9">
      <c r="A51" s="39"/>
      <c r="B51" s="40" t="s">
        <v>124</v>
      </c>
      <c r="C51" s="37"/>
      <c r="D51" s="44"/>
      <c r="E51" s="44"/>
      <c r="F51" s="44"/>
      <c r="G51" s="44">
        <f>SUM(G48:G50)</f>
        <v>2660</v>
      </c>
      <c r="H51" s="45">
        <v>4.8000000000000001E-2</v>
      </c>
      <c r="I51" s="46">
        <f>G51*H51</f>
        <v>127.68</v>
      </c>
    </row>
    <row r="52" spans="1:9">
      <c r="A52" s="39"/>
      <c r="B52" s="40" t="s">
        <v>125</v>
      </c>
      <c r="C52" s="37"/>
      <c r="D52" s="44"/>
      <c r="E52" s="44"/>
      <c r="F52" s="44"/>
      <c r="G52" s="44">
        <f>G51</f>
        <v>2660</v>
      </c>
      <c r="H52" s="45">
        <v>1E-3</v>
      </c>
      <c r="I52" s="46">
        <f>G52*H52</f>
        <v>2.66</v>
      </c>
    </row>
    <row r="53" spans="1:9">
      <c r="A53" s="39"/>
      <c r="B53" s="40"/>
      <c r="C53" s="37"/>
      <c r="D53" s="44"/>
      <c r="E53" s="44"/>
      <c r="F53" s="44"/>
      <c r="G53" s="44"/>
      <c r="H53" s="45"/>
      <c r="I53" s="46">
        <f>SUM(I48:I52)</f>
        <v>298.68000000000006</v>
      </c>
    </row>
    <row r="54" spans="1:9">
      <c r="A54" s="39"/>
      <c r="B54" s="40" t="s">
        <v>126</v>
      </c>
      <c r="C54" s="37"/>
      <c r="D54" s="44"/>
      <c r="E54" s="44"/>
      <c r="F54" s="44"/>
      <c r="G54" s="44"/>
      <c r="H54" s="45"/>
      <c r="I54" s="46">
        <f>I53*0.2</f>
        <v>59.736000000000018</v>
      </c>
    </row>
    <row r="55" spans="1:9" ht="13.5" thickBot="1">
      <c r="A55" s="88"/>
      <c r="B55" s="91"/>
      <c r="C55" s="88"/>
      <c r="D55" s="88"/>
      <c r="E55" s="88"/>
      <c r="F55" s="88"/>
      <c r="G55" s="92"/>
      <c r="H55" s="85"/>
      <c r="I55" s="93">
        <f>SUM(I53+I54)</f>
        <v>358.41600000000005</v>
      </c>
    </row>
    <row r="56" spans="1:9" ht="13.5" thickTop="1">
      <c r="A56" s="39">
        <v>7</v>
      </c>
      <c r="B56" s="40" t="s">
        <v>12</v>
      </c>
      <c r="C56" s="41"/>
      <c r="D56" s="42"/>
      <c r="E56" s="42"/>
      <c r="F56" s="42" t="s">
        <v>3</v>
      </c>
      <c r="G56" s="42" t="s">
        <v>4</v>
      </c>
      <c r="H56" s="47"/>
      <c r="I56" s="48"/>
    </row>
    <row r="57" spans="1:9">
      <c r="A57" s="39"/>
      <c r="B57" s="40" t="s">
        <v>121</v>
      </c>
      <c r="C57" s="37">
        <v>15</v>
      </c>
      <c r="D57" s="44">
        <v>3754</v>
      </c>
      <c r="E57" s="44">
        <v>3654</v>
      </c>
      <c r="F57" s="44">
        <f>D57-E57</f>
        <v>100</v>
      </c>
      <c r="G57" s="44">
        <f>F57*$C$57</f>
        <v>1500</v>
      </c>
      <c r="H57" s="45">
        <v>0.109</v>
      </c>
      <c r="I57" s="46">
        <f>G57*H57</f>
        <v>163.5</v>
      </c>
    </row>
    <row r="58" spans="1:9">
      <c r="A58" s="39"/>
      <c r="B58" s="40" t="s">
        <v>122</v>
      </c>
      <c r="C58" s="37"/>
      <c r="D58" s="44">
        <v>6600</v>
      </c>
      <c r="E58" s="44">
        <v>6420</v>
      </c>
      <c r="F58" s="44">
        <f>D58-E58</f>
        <v>180</v>
      </c>
      <c r="G58" s="44">
        <f>F58*$C$57</f>
        <v>2700</v>
      </c>
      <c r="H58" s="45">
        <v>4.9000000000000002E-2</v>
      </c>
      <c r="I58" s="46">
        <f>G58*H58</f>
        <v>132.30000000000001</v>
      </c>
    </row>
    <row r="59" spans="1:9">
      <c r="A59" s="39"/>
      <c r="B59" s="40" t="s">
        <v>123</v>
      </c>
      <c r="C59" s="37"/>
      <c r="D59" s="44">
        <v>2852</v>
      </c>
      <c r="E59" s="44">
        <v>2787</v>
      </c>
      <c r="F59" s="44">
        <f>D59-E59</f>
        <v>65</v>
      </c>
      <c r="G59" s="44">
        <f>F59*$C$57</f>
        <v>975</v>
      </c>
      <c r="H59" s="45">
        <v>1.2E-2</v>
      </c>
      <c r="I59" s="46">
        <f>G59*H59</f>
        <v>11.700000000000001</v>
      </c>
    </row>
    <row r="60" spans="1:9">
      <c r="A60" s="39"/>
      <c r="B60" s="40" t="s">
        <v>124</v>
      </c>
      <c r="C60" s="37"/>
      <c r="D60" s="44"/>
      <c r="E60" s="44"/>
      <c r="F60" s="44"/>
      <c r="G60" s="44">
        <f>SUM(G57:G59)</f>
        <v>5175</v>
      </c>
      <c r="H60" s="45">
        <v>4.8000000000000001E-2</v>
      </c>
      <c r="I60" s="46">
        <f>G60*H60</f>
        <v>248.4</v>
      </c>
    </row>
    <row r="61" spans="1:9">
      <c r="A61" s="39"/>
      <c r="B61" s="40" t="s">
        <v>125</v>
      </c>
      <c r="C61" s="37"/>
      <c r="D61" s="44"/>
      <c r="E61" s="44"/>
      <c r="F61" s="44"/>
      <c r="G61" s="44">
        <f>G60</f>
        <v>5175</v>
      </c>
      <c r="H61" s="45">
        <v>1E-3</v>
      </c>
      <c r="I61" s="46">
        <f>G61*H61</f>
        <v>5.1749999999999998</v>
      </c>
    </row>
    <row r="62" spans="1:9">
      <c r="A62" s="39"/>
      <c r="B62" s="40"/>
      <c r="C62" s="37"/>
      <c r="D62" s="44"/>
      <c r="E62" s="44"/>
      <c r="F62" s="44"/>
      <c r="G62" s="44"/>
      <c r="H62" s="45"/>
      <c r="I62" s="46">
        <f>SUM(I57:I61)</f>
        <v>561.07499999999993</v>
      </c>
    </row>
    <row r="63" spans="1:9">
      <c r="A63" s="39"/>
      <c r="B63" s="40" t="s">
        <v>126</v>
      </c>
      <c r="C63" s="37"/>
      <c r="D63" s="44"/>
      <c r="E63" s="44"/>
      <c r="F63" s="44"/>
      <c r="G63" s="44"/>
      <c r="H63" s="45"/>
      <c r="I63" s="46">
        <f>I62*0.2</f>
        <v>112.21499999999999</v>
      </c>
    </row>
    <row r="64" spans="1:9" ht="13.5" thickBot="1">
      <c r="A64" s="88"/>
      <c r="B64" s="91"/>
      <c r="C64" s="88"/>
      <c r="D64" s="88"/>
      <c r="E64" s="88"/>
      <c r="F64" s="88"/>
      <c r="G64" s="92"/>
      <c r="H64" s="85"/>
      <c r="I64" s="93">
        <f>SUM(I62+I63)</f>
        <v>673.29</v>
      </c>
    </row>
    <row r="65" spans="1:9" ht="13.5" thickTop="1">
      <c r="A65" s="39">
        <v>8</v>
      </c>
      <c r="B65" s="40" t="s">
        <v>13</v>
      </c>
      <c r="C65" s="37"/>
      <c r="D65" s="42"/>
      <c r="E65" s="42"/>
      <c r="F65" s="42" t="s">
        <v>3</v>
      </c>
      <c r="G65" s="42" t="s">
        <v>4</v>
      </c>
      <c r="H65" s="47"/>
      <c r="I65" s="48"/>
    </row>
    <row r="66" spans="1:9">
      <c r="A66" s="39"/>
      <c r="B66" s="40" t="s">
        <v>121</v>
      </c>
      <c r="C66" s="37"/>
      <c r="D66" s="50" t="s">
        <v>155</v>
      </c>
      <c r="E66" s="50" t="s">
        <v>138</v>
      </c>
      <c r="F66" s="44">
        <f>D66-E66</f>
        <v>2</v>
      </c>
      <c r="G66" s="44">
        <f>F66*$C$68</f>
        <v>60</v>
      </c>
      <c r="H66" s="45">
        <v>0.109</v>
      </c>
      <c r="I66" s="46">
        <f>G66*H66</f>
        <v>6.54</v>
      </c>
    </row>
    <row r="67" spans="1:9">
      <c r="A67" s="39"/>
      <c r="B67" s="40" t="s">
        <v>122</v>
      </c>
      <c r="C67" s="37"/>
      <c r="D67" s="50" t="s">
        <v>156</v>
      </c>
      <c r="E67" s="50" t="s">
        <v>139</v>
      </c>
      <c r="F67" s="44">
        <f>D67-E67</f>
        <v>3</v>
      </c>
      <c r="G67" s="44">
        <f>F67*$C$68</f>
        <v>90</v>
      </c>
      <c r="H67" s="45">
        <v>4.9000000000000002E-2</v>
      </c>
      <c r="I67" s="46">
        <f>G67*H67</f>
        <v>4.41</v>
      </c>
    </row>
    <row r="68" spans="1:9">
      <c r="A68" s="39"/>
      <c r="B68" s="40" t="s">
        <v>123</v>
      </c>
      <c r="C68" s="37">
        <v>30</v>
      </c>
      <c r="D68" s="44">
        <v>38</v>
      </c>
      <c r="E68" s="44">
        <v>37</v>
      </c>
      <c r="F68" s="44">
        <f>D68-E68</f>
        <v>1</v>
      </c>
      <c r="G68" s="44">
        <f>F68*$C$68</f>
        <v>30</v>
      </c>
      <c r="H68" s="45">
        <v>1.2E-2</v>
      </c>
      <c r="I68" s="46">
        <f>G68*H68</f>
        <v>0.36</v>
      </c>
    </row>
    <row r="69" spans="1:9">
      <c r="A69" s="39"/>
      <c r="B69" s="40" t="s">
        <v>124</v>
      </c>
      <c r="C69" s="37"/>
      <c r="D69" s="44"/>
      <c r="E69" s="44"/>
      <c r="F69" s="44"/>
      <c r="G69" s="44">
        <f>SUM(G66:G68)</f>
        <v>180</v>
      </c>
      <c r="H69" s="45">
        <v>4.8000000000000001E-2</v>
      </c>
      <c r="I69" s="46">
        <f>G69*H69</f>
        <v>8.64</v>
      </c>
    </row>
    <row r="70" spans="1:9">
      <c r="A70" s="39"/>
      <c r="B70" s="40" t="s">
        <v>125</v>
      </c>
      <c r="C70" s="37"/>
      <c r="D70" s="44"/>
      <c r="E70" s="44"/>
      <c r="F70" s="44"/>
      <c r="G70" s="44">
        <f>G69</f>
        <v>180</v>
      </c>
      <c r="H70" s="45">
        <v>1E-3</v>
      </c>
      <c r="I70" s="46">
        <f>G70*H70</f>
        <v>0.18</v>
      </c>
    </row>
    <row r="71" spans="1:9">
      <c r="A71" s="39"/>
      <c r="B71" s="40"/>
      <c r="C71" s="37"/>
      <c r="D71" s="44"/>
      <c r="E71" s="44"/>
      <c r="F71" s="44"/>
      <c r="G71" s="44"/>
      <c r="H71" s="45"/>
      <c r="I71" s="46">
        <f>SUM(I66:I70)</f>
        <v>20.13</v>
      </c>
    </row>
    <row r="72" spans="1:9">
      <c r="A72" s="39"/>
      <c r="B72" s="40" t="s">
        <v>126</v>
      </c>
      <c r="C72" s="37"/>
      <c r="D72" s="44"/>
      <c r="E72" s="44"/>
      <c r="F72" s="44"/>
      <c r="G72" s="44"/>
      <c r="H72" s="45"/>
      <c r="I72" s="46">
        <f>I71*0.2</f>
        <v>4.0259999999999998</v>
      </c>
    </row>
    <row r="73" spans="1:9" ht="13.5" thickBot="1">
      <c r="A73" s="88"/>
      <c r="B73" s="91"/>
      <c r="C73" s="88"/>
      <c r="D73" s="88"/>
      <c r="E73" s="88"/>
      <c r="F73" s="88"/>
      <c r="G73" s="92"/>
      <c r="H73" s="85"/>
      <c r="I73" s="93">
        <f>SUM(I71+I72)</f>
        <v>24.155999999999999</v>
      </c>
    </row>
    <row r="74" spans="1:9" ht="13.5" thickTop="1">
      <c r="A74" s="39">
        <v>9</v>
      </c>
      <c r="B74" s="40" t="s">
        <v>14</v>
      </c>
      <c r="C74" s="37"/>
      <c r="D74" s="42"/>
      <c r="E74" s="42"/>
      <c r="F74" s="42" t="s">
        <v>3</v>
      </c>
      <c r="G74" s="42" t="s">
        <v>4</v>
      </c>
      <c r="H74" s="47"/>
      <c r="I74" s="48"/>
    </row>
    <row r="75" spans="1:9">
      <c r="A75" s="39"/>
      <c r="B75" s="40" t="s">
        <v>121</v>
      </c>
      <c r="C75" s="37">
        <v>30</v>
      </c>
      <c r="D75" s="44">
        <v>10166</v>
      </c>
      <c r="E75" s="44">
        <v>9621</v>
      </c>
      <c r="F75" s="44">
        <f>D75-E75</f>
        <v>545</v>
      </c>
      <c r="G75" s="44">
        <f>F75*$C$75</f>
        <v>16350</v>
      </c>
      <c r="H75" s="45">
        <v>0.109</v>
      </c>
      <c r="I75" s="46">
        <f>G75*H75</f>
        <v>1782.15</v>
      </c>
    </row>
    <row r="76" spans="1:9">
      <c r="A76" s="39"/>
      <c r="B76" s="40" t="s">
        <v>122</v>
      </c>
      <c r="C76" s="37"/>
      <c r="D76" s="44">
        <v>15650</v>
      </c>
      <c r="E76" s="44">
        <v>14780</v>
      </c>
      <c r="F76" s="44">
        <f>D76-E76</f>
        <v>870</v>
      </c>
      <c r="G76" s="44">
        <f>F76*$C$75</f>
        <v>26100</v>
      </c>
      <c r="H76" s="45">
        <v>4.9000000000000002E-2</v>
      </c>
      <c r="I76" s="46">
        <f>G76*H76</f>
        <v>1278.9000000000001</v>
      </c>
    </row>
    <row r="77" spans="1:9">
      <c r="A77" s="39"/>
      <c r="B77" s="40" t="s">
        <v>123</v>
      </c>
      <c r="C77" s="37"/>
      <c r="D77" s="44">
        <v>9358</v>
      </c>
      <c r="E77" s="44">
        <v>8788</v>
      </c>
      <c r="F77" s="44">
        <f>D77-E77</f>
        <v>570</v>
      </c>
      <c r="G77" s="44">
        <f>F77*$C$75</f>
        <v>17100</v>
      </c>
      <c r="H77" s="45">
        <v>1.2E-2</v>
      </c>
      <c r="I77" s="46">
        <f>G77*H77</f>
        <v>205.20000000000002</v>
      </c>
    </row>
    <row r="78" spans="1:9">
      <c r="A78" s="39"/>
      <c r="B78" s="40" t="s">
        <v>124</v>
      </c>
      <c r="C78" s="37"/>
      <c r="D78" s="44"/>
      <c r="E78" s="44"/>
      <c r="F78" s="44"/>
      <c r="G78" s="44">
        <f>SUM(G75:G77)</f>
        <v>59550</v>
      </c>
      <c r="H78" s="45">
        <v>4.8000000000000001E-2</v>
      </c>
      <c r="I78" s="46">
        <f>G78*H78</f>
        <v>2858.4</v>
      </c>
    </row>
    <row r="79" spans="1:9">
      <c r="A79" s="39"/>
      <c r="B79" s="40" t="s">
        <v>125</v>
      </c>
      <c r="C79" s="37"/>
      <c r="D79" s="44"/>
      <c r="E79" s="44"/>
      <c r="F79" s="44"/>
      <c r="G79" s="44">
        <f>G78</f>
        <v>59550</v>
      </c>
      <c r="H79" s="45">
        <v>1E-3</v>
      </c>
      <c r="I79" s="46">
        <f>G79*H79</f>
        <v>59.550000000000004</v>
      </c>
    </row>
    <row r="80" spans="1:9">
      <c r="A80" s="39"/>
      <c r="B80" s="40"/>
      <c r="C80" s="37"/>
      <c r="D80" s="44"/>
      <c r="E80" s="44"/>
      <c r="F80" s="44"/>
      <c r="G80" s="44"/>
      <c r="H80" s="45"/>
      <c r="I80" s="46">
        <f>SUM(I75:I79)</f>
        <v>6184.2</v>
      </c>
    </row>
    <row r="81" spans="1:9">
      <c r="A81" s="39"/>
      <c r="B81" s="40" t="s">
        <v>126</v>
      </c>
      <c r="C81" s="37"/>
      <c r="D81" s="44"/>
      <c r="E81" s="44"/>
      <c r="F81" s="44"/>
      <c r="G81" s="44"/>
      <c r="H81" s="45"/>
      <c r="I81" s="46">
        <f>I80*0.2</f>
        <v>1236.8400000000001</v>
      </c>
    </row>
    <row r="82" spans="1:9" ht="13.5" thickBot="1">
      <c r="A82" s="88"/>
      <c r="B82" s="91"/>
      <c r="C82" s="89"/>
      <c r="D82" s="92"/>
      <c r="E82" s="92"/>
      <c r="F82" s="92"/>
      <c r="G82" s="92"/>
      <c r="H82" s="85"/>
      <c r="I82" s="93">
        <f>SUM(I80+I81)</f>
        <v>7421.04</v>
      </c>
    </row>
    <row r="83" spans="1:9" ht="13.5" thickTop="1">
      <c r="A83" s="39">
        <v>10</v>
      </c>
      <c r="B83" s="40" t="s">
        <v>15</v>
      </c>
      <c r="C83" s="41"/>
      <c r="D83" s="42"/>
      <c r="E83" s="42"/>
      <c r="F83" s="42" t="s">
        <v>3</v>
      </c>
      <c r="G83" s="42" t="s">
        <v>4</v>
      </c>
      <c r="H83" s="47"/>
      <c r="I83" s="48"/>
    </row>
    <row r="84" spans="1:9">
      <c r="A84" s="39"/>
      <c r="B84" s="40" t="s">
        <v>121</v>
      </c>
      <c r="C84" s="37">
        <v>80</v>
      </c>
      <c r="D84" s="44">
        <v>3569</v>
      </c>
      <c r="E84" s="44">
        <v>3381</v>
      </c>
      <c r="F84" s="44">
        <f t="shared" ref="F84:F89" si="0">D84-E84</f>
        <v>188</v>
      </c>
      <c r="G84" s="44">
        <f t="shared" ref="G84:G89" si="1">F84*$C$84</f>
        <v>15040</v>
      </c>
      <c r="H84" s="45">
        <v>0.109</v>
      </c>
      <c r="I84" s="46">
        <f>G84*H84</f>
        <v>1639.36</v>
      </c>
    </row>
    <row r="85" spans="1:9">
      <c r="A85" s="41"/>
      <c r="B85" s="40" t="s">
        <v>122</v>
      </c>
      <c r="C85" s="37"/>
      <c r="D85" s="44">
        <v>5722</v>
      </c>
      <c r="E85" s="44">
        <v>5421</v>
      </c>
      <c r="F85" s="44">
        <f t="shared" si="0"/>
        <v>301</v>
      </c>
      <c r="G85" s="44">
        <f t="shared" si="1"/>
        <v>24080</v>
      </c>
      <c r="H85" s="45">
        <v>4.9000000000000002E-2</v>
      </c>
      <c r="I85" s="46">
        <f>G85*H85</f>
        <v>1179.92</v>
      </c>
    </row>
    <row r="86" spans="1:9">
      <c r="A86" s="39"/>
      <c r="B86" s="40" t="s">
        <v>123</v>
      </c>
      <c r="C86" s="37"/>
      <c r="D86" s="44">
        <v>1837</v>
      </c>
      <c r="E86" s="44">
        <v>1792</v>
      </c>
      <c r="F86" s="44">
        <f t="shared" si="0"/>
        <v>45</v>
      </c>
      <c r="G86" s="44">
        <f t="shared" si="1"/>
        <v>3600</v>
      </c>
      <c r="H86" s="45">
        <v>1.2E-2</v>
      </c>
      <c r="I86" s="46">
        <f>G86*H86</f>
        <v>43.2</v>
      </c>
    </row>
    <row r="87" spans="1:9">
      <c r="A87" s="39"/>
      <c r="B87" s="40" t="s">
        <v>127</v>
      </c>
      <c r="C87" s="37"/>
      <c r="D87" s="44">
        <v>2340</v>
      </c>
      <c r="E87" s="44">
        <v>2340</v>
      </c>
      <c r="F87" s="44">
        <f t="shared" si="0"/>
        <v>0</v>
      </c>
      <c r="G87" s="44">
        <f t="shared" si="1"/>
        <v>0</v>
      </c>
      <c r="H87" s="45"/>
      <c r="I87" s="46"/>
    </row>
    <row r="88" spans="1:9">
      <c r="A88" s="39"/>
      <c r="B88" s="40" t="s">
        <v>128</v>
      </c>
      <c r="C88" s="37"/>
      <c r="D88" s="44">
        <v>465</v>
      </c>
      <c r="E88" s="44">
        <v>465</v>
      </c>
      <c r="F88" s="44">
        <f t="shared" si="0"/>
        <v>0</v>
      </c>
      <c r="G88" s="44">
        <f t="shared" si="1"/>
        <v>0</v>
      </c>
      <c r="H88" s="45"/>
      <c r="I88" s="46"/>
    </row>
    <row r="89" spans="1:9">
      <c r="A89" s="39"/>
      <c r="B89" s="40" t="s">
        <v>129</v>
      </c>
      <c r="C89" s="52"/>
      <c r="D89" s="44">
        <v>0</v>
      </c>
      <c r="E89" s="44">
        <v>0</v>
      </c>
      <c r="F89" s="44">
        <f t="shared" si="0"/>
        <v>0</v>
      </c>
      <c r="G89" s="44">
        <f t="shared" si="1"/>
        <v>0</v>
      </c>
      <c r="H89" s="45"/>
      <c r="I89" s="46"/>
    </row>
    <row r="90" spans="1:9">
      <c r="A90" s="39"/>
      <c r="B90" s="40" t="s">
        <v>124</v>
      </c>
      <c r="C90" s="37"/>
      <c r="D90" s="44"/>
      <c r="E90" s="44"/>
      <c r="F90" s="44"/>
      <c r="G90" s="44">
        <f>SUM(G84:G86)</f>
        <v>42720</v>
      </c>
      <c r="H90" s="45">
        <v>4.8000000000000001E-2</v>
      </c>
      <c r="I90" s="46">
        <f>G90*H90</f>
        <v>2050.56</v>
      </c>
    </row>
    <row r="91" spans="1:9">
      <c r="A91" s="39"/>
      <c r="B91" s="40" t="s">
        <v>125</v>
      </c>
      <c r="C91" s="37"/>
      <c r="D91" s="44"/>
      <c r="E91" s="44"/>
      <c r="F91" s="44"/>
      <c r="G91" s="44">
        <f>G90</f>
        <v>42720</v>
      </c>
      <c r="H91" s="45">
        <v>1E-3</v>
      </c>
      <c r="I91" s="46">
        <f>G91*H91</f>
        <v>42.72</v>
      </c>
    </row>
    <row r="92" spans="1:9">
      <c r="A92" s="39"/>
      <c r="B92" s="40"/>
      <c r="C92" s="37"/>
      <c r="D92" s="44"/>
      <c r="E92" s="44"/>
      <c r="F92" s="44"/>
      <c r="G92" s="44"/>
      <c r="H92" s="45"/>
      <c r="I92" s="46">
        <f>SUM(I84:I91)</f>
        <v>4955.7599999999993</v>
      </c>
    </row>
    <row r="93" spans="1:9">
      <c r="A93" s="39"/>
      <c r="B93" s="40" t="s">
        <v>126</v>
      </c>
      <c r="C93" s="37"/>
      <c r="D93" s="44"/>
      <c r="E93" s="44"/>
      <c r="F93" s="44"/>
      <c r="G93" s="44"/>
      <c r="H93" s="45"/>
      <c r="I93" s="46">
        <f>I92*0.2</f>
        <v>991.15199999999993</v>
      </c>
    </row>
    <row r="94" spans="1:9" ht="13.5" thickBot="1">
      <c r="A94" s="88"/>
      <c r="B94" s="91"/>
      <c r="C94" s="89"/>
      <c r="D94" s="92"/>
      <c r="E94" s="92"/>
      <c r="F94" s="92" t="s">
        <v>130</v>
      </c>
      <c r="G94" s="94">
        <f>COS(ATAN(G87/(G84+G85)))</f>
        <v>1</v>
      </c>
      <c r="H94" s="85"/>
      <c r="I94" s="93">
        <f>SUM(I92+I93)</f>
        <v>5946.9119999999994</v>
      </c>
    </row>
    <row r="95" spans="1:9" ht="13.5" thickTop="1">
      <c r="A95" s="39">
        <v>11</v>
      </c>
      <c r="B95" s="40" t="s">
        <v>16</v>
      </c>
      <c r="C95" s="41"/>
      <c r="D95" s="42"/>
      <c r="E95" s="42"/>
      <c r="F95" s="42" t="s">
        <v>3</v>
      </c>
      <c r="G95" s="42" t="s">
        <v>4</v>
      </c>
      <c r="H95" s="47"/>
      <c r="I95" s="48"/>
    </row>
    <row r="96" spans="1:9">
      <c r="A96" s="39"/>
      <c r="B96" s="40" t="s">
        <v>121</v>
      </c>
      <c r="C96" s="37">
        <v>20</v>
      </c>
      <c r="D96" s="44">
        <v>1525</v>
      </c>
      <c r="E96" s="44">
        <v>1406</v>
      </c>
      <c r="F96" s="44">
        <f>D96-E96</f>
        <v>119</v>
      </c>
      <c r="G96" s="44">
        <f>F96*$C$96</f>
        <v>2380</v>
      </c>
      <c r="H96" s="45">
        <v>0.109</v>
      </c>
      <c r="I96" s="46">
        <f>G96*H96</f>
        <v>259.42</v>
      </c>
    </row>
    <row r="97" spans="1:9">
      <c r="A97" s="39"/>
      <c r="B97" s="40" t="s">
        <v>122</v>
      </c>
      <c r="C97" s="37"/>
      <c r="D97" s="44">
        <v>4615</v>
      </c>
      <c r="E97" s="44">
        <v>4412</v>
      </c>
      <c r="F97" s="44">
        <f>D97-E97</f>
        <v>203</v>
      </c>
      <c r="G97" s="44">
        <f>F97*$C$96</f>
        <v>4060</v>
      </c>
      <c r="H97" s="45">
        <v>4.9000000000000002E-2</v>
      </c>
      <c r="I97" s="46">
        <f>G97*H97</f>
        <v>198.94</v>
      </c>
    </row>
    <row r="98" spans="1:9">
      <c r="A98" s="39"/>
      <c r="B98" s="40" t="s">
        <v>123</v>
      </c>
      <c r="C98" s="37"/>
      <c r="D98" s="44">
        <v>3121</v>
      </c>
      <c r="E98" s="44">
        <v>2977</v>
      </c>
      <c r="F98" s="44">
        <f>D98-E98</f>
        <v>144</v>
      </c>
      <c r="G98" s="44">
        <f>F98*$C$96</f>
        <v>2880</v>
      </c>
      <c r="H98" s="45">
        <v>1.2E-2</v>
      </c>
      <c r="I98" s="46">
        <f>G98*H98</f>
        <v>34.56</v>
      </c>
    </row>
    <row r="99" spans="1:9">
      <c r="A99" s="39"/>
      <c r="B99" s="40" t="s">
        <v>124</v>
      </c>
      <c r="C99" s="37"/>
      <c r="D99" s="44"/>
      <c r="E99" s="44"/>
      <c r="F99" s="44"/>
      <c r="G99" s="44">
        <f>SUM(G96:G98)</f>
        <v>9320</v>
      </c>
      <c r="H99" s="45">
        <v>4.8000000000000001E-2</v>
      </c>
      <c r="I99" s="46">
        <f>G99*H99</f>
        <v>447.36</v>
      </c>
    </row>
    <row r="100" spans="1:9">
      <c r="A100" s="39"/>
      <c r="B100" s="40" t="s">
        <v>125</v>
      </c>
      <c r="C100" s="37"/>
      <c r="D100" s="44"/>
      <c r="E100" s="44"/>
      <c r="F100" s="44"/>
      <c r="G100" s="44">
        <f>G99</f>
        <v>9320</v>
      </c>
      <c r="H100" s="45">
        <v>1E-3</v>
      </c>
      <c r="I100" s="46">
        <f>G100*H100</f>
        <v>9.32</v>
      </c>
    </row>
    <row r="101" spans="1:9">
      <c r="A101" s="39"/>
      <c r="B101" s="40"/>
      <c r="C101" s="37"/>
      <c r="D101" s="44"/>
      <c r="E101" s="44"/>
      <c r="F101" s="44"/>
      <c r="G101" s="44"/>
      <c r="H101" s="45"/>
      <c r="I101" s="46">
        <f>SUM(I96:I100)</f>
        <v>949.6</v>
      </c>
    </row>
    <row r="102" spans="1:9">
      <c r="A102" s="39"/>
      <c r="B102" s="40" t="s">
        <v>126</v>
      </c>
      <c r="C102" s="37"/>
      <c r="D102" s="44"/>
      <c r="E102" s="44"/>
      <c r="F102" s="44"/>
      <c r="G102" s="44"/>
      <c r="H102" s="45"/>
      <c r="I102" s="46">
        <f>I101*0.2</f>
        <v>189.92000000000002</v>
      </c>
    </row>
    <row r="103" spans="1:9" ht="13.5" thickBot="1">
      <c r="A103" s="88"/>
      <c r="B103" s="91"/>
      <c r="C103" s="88"/>
      <c r="D103" s="88"/>
      <c r="E103" s="88"/>
      <c r="F103" s="88"/>
      <c r="G103" s="92"/>
      <c r="H103" s="85"/>
      <c r="I103" s="93">
        <f>SUM(I101+I102)</f>
        <v>1139.52</v>
      </c>
    </row>
    <row r="104" spans="1:9" ht="13.5" thickTop="1">
      <c r="A104" s="39">
        <v>12</v>
      </c>
      <c r="B104" s="40" t="s">
        <v>17</v>
      </c>
      <c r="C104" s="41"/>
      <c r="D104" s="42"/>
      <c r="E104" s="42"/>
      <c r="F104" s="42" t="s">
        <v>3</v>
      </c>
      <c r="G104" s="42" t="s">
        <v>4</v>
      </c>
      <c r="H104" s="47"/>
      <c r="I104" s="48"/>
    </row>
    <row r="105" spans="1:9">
      <c r="A105" s="39"/>
      <c r="B105" s="40" t="s">
        <v>121</v>
      </c>
      <c r="C105" s="37">
        <v>10</v>
      </c>
      <c r="D105" s="44">
        <v>1821</v>
      </c>
      <c r="E105" s="44">
        <v>1750</v>
      </c>
      <c r="F105" s="44">
        <f>D105-E105</f>
        <v>71</v>
      </c>
      <c r="G105" s="44">
        <f>F105*$C$105</f>
        <v>710</v>
      </c>
      <c r="H105" s="45">
        <v>0.109</v>
      </c>
      <c r="I105" s="46">
        <f>G105*H105</f>
        <v>77.39</v>
      </c>
    </row>
    <row r="106" spans="1:9">
      <c r="A106" s="39"/>
      <c r="B106" s="40" t="s">
        <v>122</v>
      </c>
      <c r="C106" s="37"/>
      <c r="D106" s="44">
        <v>3048</v>
      </c>
      <c r="E106" s="44">
        <v>3000</v>
      </c>
      <c r="F106" s="44">
        <f>D106-E106</f>
        <v>48</v>
      </c>
      <c r="G106" s="44">
        <f>F106*$C$105</f>
        <v>480</v>
      </c>
      <c r="H106" s="45">
        <v>4.9000000000000002E-2</v>
      </c>
      <c r="I106" s="46">
        <f>G106*H106</f>
        <v>23.52</v>
      </c>
    </row>
    <row r="107" spans="1:9">
      <c r="A107" s="39"/>
      <c r="B107" s="40" t="s">
        <v>123</v>
      </c>
      <c r="C107" s="37"/>
      <c r="D107" s="44">
        <v>2460</v>
      </c>
      <c r="E107" s="44">
        <v>2400</v>
      </c>
      <c r="F107" s="44">
        <f>D107-E107</f>
        <v>60</v>
      </c>
      <c r="G107" s="44">
        <f>F107*$C$105</f>
        <v>600</v>
      </c>
      <c r="H107" s="45">
        <v>1.2E-2</v>
      </c>
      <c r="I107" s="46">
        <f>G107*H107</f>
        <v>7.2</v>
      </c>
    </row>
    <row r="108" spans="1:9">
      <c r="A108" s="39"/>
      <c r="B108" s="40" t="s">
        <v>124</v>
      </c>
      <c r="C108" s="37"/>
      <c r="D108" s="44"/>
      <c r="E108" s="44"/>
      <c r="F108" s="44"/>
      <c r="G108" s="44">
        <f>SUM(G105:G107)</f>
        <v>1790</v>
      </c>
      <c r="H108" s="45">
        <v>4.8000000000000001E-2</v>
      </c>
      <c r="I108" s="46">
        <f>G108*H108</f>
        <v>85.92</v>
      </c>
    </row>
    <row r="109" spans="1:9">
      <c r="A109" s="39"/>
      <c r="B109" s="40" t="s">
        <v>125</v>
      </c>
      <c r="C109" s="37"/>
      <c r="D109" s="44"/>
      <c r="E109" s="44"/>
      <c r="F109" s="44"/>
      <c r="G109" s="44">
        <f>G108</f>
        <v>1790</v>
      </c>
      <c r="H109" s="45">
        <v>1E-3</v>
      </c>
      <c r="I109" s="46">
        <f>G109*H109</f>
        <v>1.79</v>
      </c>
    </row>
    <row r="110" spans="1:9">
      <c r="A110" s="39"/>
      <c r="B110" s="40"/>
      <c r="C110" s="37"/>
      <c r="D110" s="44"/>
      <c r="E110" s="44"/>
      <c r="F110" s="44"/>
      <c r="G110" s="44"/>
      <c r="H110" s="45"/>
      <c r="I110" s="46">
        <f>SUM(I105:I109)</f>
        <v>195.82</v>
      </c>
    </row>
    <row r="111" spans="1:9">
      <c r="A111" s="39"/>
      <c r="B111" s="40" t="s">
        <v>126</v>
      </c>
      <c r="C111" s="37"/>
      <c r="D111" s="44"/>
      <c r="E111" s="44"/>
      <c r="F111" s="44"/>
      <c r="G111" s="44"/>
      <c r="H111" s="45"/>
      <c r="I111" s="46">
        <f>I110*0.2</f>
        <v>39.164000000000001</v>
      </c>
    </row>
    <row r="112" spans="1:9" ht="13.5" thickBot="1">
      <c r="A112" s="88"/>
      <c r="B112" s="91"/>
      <c r="C112" s="88"/>
      <c r="D112" s="88"/>
      <c r="E112" s="88"/>
      <c r="F112" s="88"/>
      <c r="G112" s="92"/>
      <c r="H112" s="85"/>
      <c r="I112" s="93">
        <f>SUM(I110+I111)</f>
        <v>234.98399999999998</v>
      </c>
    </row>
    <row r="113" spans="1:9" ht="13.5" thickTop="1">
      <c r="A113" s="39">
        <v>13</v>
      </c>
      <c r="B113" s="40" t="s">
        <v>18</v>
      </c>
      <c r="C113" s="41"/>
      <c r="D113" s="42"/>
      <c r="E113" s="42"/>
      <c r="F113" s="42" t="s">
        <v>3</v>
      </c>
      <c r="G113" s="42" t="s">
        <v>4</v>
      </c>
      <c r="H113" s="47"/>
      <c r="I113" s="48"/>
    </row>
    <row r="114" spans="1:9">
      <c r="A114" s="39"/>
      <c r="B114" s="40" t="s">
        <v>121</v>
      </c>
      <c r="C114" s="41"/>
      <c r="D114" s="50" t="s">
        <v>157</v>
      </c>
      <c r="E114" s="50" t="s">
        <v>140</v>
      </c>
      <c r="F114" s="44">
        <f>D114-E114</f>
        <v>394</v>
      </c>
      <c r="G114" s="44">
        <f>F114*$C$115</f>
        <v>394</v>
      </c>
      <c r="H114" s="45">
        <v>0.109</v>
      </c>
      <c r="I114" s="46">
        <f>G114*H114</f>
        <v>42.945999999999998</v>
      </c>
    </row>
    <row r="115" spans="1:9">
      <c r="A115" s="39"/>
      <c r="B115" s="40" t="s">
        <v>122</v>
      </c>
      <c r="C115" s="37">
        <v>1</v>
      </c>
      <c r="D115" s="44">
        <v>24283</v>
      </c>
      <c r="E115" s="44">
        <v>23601</v>
      </c>
      <c r="F115" s="44">
        <f>D115-E115</f>
        <v>682</v>
      </c>
      <c r="G115" s="44">
        <f>F115*$C$115</f>
        <v>682</v>
      </c>
      <c r="H115" s="45">
        <v>4.9000000000000002E-2</v>
      </c>
      <c r="I115" s="46">
        <f>G115*H115</f>
        <v>33.417999999999999</v>
      </c>
    </row>
    <row r="116" spans="1:9">
      <c r="A116" s="39"/>
      <c r="B116" s="40" t="s">
        <v>123</v>
      </c>
      <c r="C116" s="37"/>
      <c r="D116" s="44">
        <v>18496</v>
      </c>
      <c r="E116" s="44">
        <v>17931</v>
      </c>
      <c r="F116" s="44">
        <f>D116-E116</f>
        <v>565</v>
      </c>
      <c r="G116" s="44">
        <f>F116*$C$115</f>
        <v>565</v>
      </c>
      <c r="H116" s="45">
        <v>1.2E-2</v>
      </c>
      <c r="I116" s="46">
        <f>G116*H116</f>
        <v>6.78</v>
      </c>
    </row>
    <row r="117" spans="1:9">
      <c r="A117" s="39"/>
      <c r="B117" s="40" t="s">
        <v>124</v>
      </c>
      <c r="C117" s="37"/>
      <c r="D117" s="44"/>
      <c r="E117" s="44"/>
      <c r="F117" s="44"/>
      <c r="G117" s="44">
        <f>SUM(G114:G116)</f>
        <v>1641</v>
      </c>
      <c r="H117" s="45">
        <v>4.8000000000000001E-2</v>
      </c>
      <c r="I117" s="46">
        <f>G117*H117</f>
        <v>78.768000000000001</v>
      </c>
    </row>
    <row r="118" spans="1:9">
      <c r="A118" s="39"/>
      <c r="B118" s="40" t="s">
        <v>125</v>
      </c>
      <c r="C118" s="37"/>
      <c r="D118" s="44"/>
      <c r="E118" s="44"/>
      <c r="F118" s="44"/>
      <c r="G118" s="44">
        <f>G117</f>
        <v>1641</v>
      </c>
      <c r="H118" s="45">
        <v>1E-3</v>
      </c>
      <c r="I118" s="46">
        <f>G118*H118</f>
        <v>1.641</v>
      </c>
    </row>
    <row r="119" spans="1:9">
      <c r="A119" s="39"/>
      <c r="B119" s="40"/>
      <c r="C119" s="37"/>
      <c r="D119" s="44"/>
      <c r="E119" s="44"/>
      <c r="F119" s="44"/>
      <c r="G119" s="44"/>
      <c r="H119" s="45"/>
      <c r="I119" s="46">
        <f>SUM(I114:I118)</f>
        <v>163.553</v>
      </c>
    </row>
    <row r="120" spans="1:9">
      <c r="A120" s="39"/>
      <c r="B120" s="40" t="s">
        <v>126</v>
      </c>
      <c r="C120" s="37"/>
      <c r="D120" s="44"/>
      <c r="E120" s="44"/>
      <c r="F120" s="44"/>
      <c r="G120" s="44"/>
      <c r="H120" s="45"/>
      <c r="I120" s="46">
        <f>I119*0.2</f>
        <v>32.710599999999999</v>
      </c>
    </row>
    <row r="121" spans="1:9" ht="13.5" thickBot="1">
      <c r="A121" s="88"/>
      <c r="B121" s="91"/>
      <c r="C121" s="88"/>
      <c r="D121" s="88"/>
      <c r="E121" s="88"/>
      <c r="F121" s="88"/>
      <c r="G121" s="92"/>
      <c r="H121" s="85"/>
      <c r="I121" s="93">
        <f>SUM(I119+I120)</f>
        <v>196.2636</v>
      </c>
    </row>
    <row r="122" spans="1:9" ht="13.5" thickTop="1">
      <c r="A122" s="39">
        <v>14</v>
      </c>
      <c r="B122" s="40" t="s">
        <v>19</v>
      </c>
      <c r="C122" s="41"/>
      <c r="D122" s="42"/>
      <c r="E122" s="42"/>
      <c r="F122" s="42" t="s">
        <v>3</v>
      </c>
      <c r="G122" s="42" t="s">
        <v>4</v>
      </c>
      <c r="H122" s="47"/>
      <c r="I122" s="48"/>
    </row>
    <row r="123" spans="1:9">
      <c r="A123" s="39"/>
      <c r="B123" s="40" t="s">
        <v>121</v>
      </c>
      <c r="C123" s="37">
        <v>30</v>
      </c>
      <c r="D123" s="44">
        <v>4902</v>
      </c>
      <c r="E123" s="44">
        <v>4653</v>
      </c>
      <c r="F123" s="44">
        <f>D123-E123</f>
        <v>249</v>
      </c>
      <c r="G123" s="44">
        <f>F123*$C$123</f>
        <v>7470</v>
      </c>
      <c r="H123" s="45">
        <v>0.109</v>
      </c>
      <c r="I123" s="46">
        <f>G123*H123</f>
        <v>814.23</v>
      </c>
    </row>
    <row r="124" spans="1:9">
      <c r="A124" s="39"/>
      <c r="B124" s="40" t="s">
        <v>122</v>
      </c>
      <c r="C124" s="37"/>
      <c r="D124" s="44">
        <v>8352</v>
      </c>
      <c r="E124" s="44">
        <v>7941</v>
      </c>
      <c r="F124" s="44">
        <f>D124-E124</f>
        <v>411</v>
      </c>
      <c r="G124" s="44">
        <f>F124*$C$123</f>
        <v>12330</v>
      </c>
      <c r="H124" s="45">
        <v>4.9000000000000002E-2</v>
      </c>
      <c r="I124" s="46">
        <f>G124*H124</f>
        <v>604.17000000000007</v>
      </c>
    </row>
    <row r="125" spans="1:9">
      <c r="A125" s="39"/>
      <c r="B125" s="40" t="s">
        <v>123</v>
      </c>
      <c r="C125" s="37"/>
      <c r="D125" s="44">
        <v>7794</v>
      </c>
      <c r="E125" s="44">
        <v>7446</v>
      </c>
      <c r="F125" s="44">
        <f>D125-E125</f>
        <v>348</v>
      </c>
      <c r="G125" s="44">
        <f>F125*$C$123</f>
        <v>10440</v>
      </c>
      <c r="H125" s="45">
        <v>1.2E-2</v>
      </c>
      <c r="I125" s="46">
        <f>G125*H125</f>
        <v>125.28</v>
      </c>
    </row>
    <row r="126" spans="1:9">
      <c r="A126" s="39"/>
      <c r="B126" s="40" t="s">
        <v>124</v>
      </c>
      <c r="C126" s="37"/>
      <c r="D126" s="44"/>
      <c r="E126" s="44"/>
      <c r="F126" s="44"/>
      <c r="G126" s="44">
        <f>SUM(G123:G125)</f>
        <v>30240</v>
      </c>
      <c r="H126" s="45">
        <v>4.8000000000000001E-2</v>
      </c>
      <c r="I126" s="46">
        <f>G126*H126</f>
        <v>1451.52</v>
      </c>
    </row>
    <row r="127" spans="1:9">
      <c r="A127" s="39"/>
      <c r="B127" s="40" t="s">
        <v>125</v>
      </c>
      <c r="C127" s="37"/>
      <c r="D127" s="44"/>
      <c r="E127" s="44"/>
      <c r="F127" s="44"/>
      <c r="G127" s="44">
        <f>G126</f>
        <v>30240</v>
      </c>
      <c r="H127" s="45">
        <v>1E-3</v>
      </c>
      <c r="I127" s="46">
        <f>G127*H127</f>
        <v>30.240000000000002</v>
      </c>
    </row>
    <row r="128" spans="1:9">
      <c r="A128" s="39"/>
      <c r="B128" s="40"/>
      <c r="C128" s="37"/>
      <c r="D128" s="44"/>
      <c r="E128" s="44"/>
      <c r="F128" s="44"/>
      <c r="G128" s="44"/>
      <c r="H128" s="45"/>
      <c r="I128" s="46">
        <f>SUM(I123:I127)</f>
        <v>3025.4399999999996</v>
      </c>
    </row>
    <row r="129" spans="1:9">
      <c r="A129" s="39"/>
      <c r="B129" s="40" t="s">
        <v>126</v>
      </c>
      <c r="C129" s="37"/>
      <c r="D129" s="44"/>
      <c r="E129" s="44"/>
      <c r="F129" s="44"/>
      <c r="G129" s="44"/>
      <c r="H129" s="45"/>
      <c r="I129" s="46">
        <f>I128*0.2</f>
        <v>605.08799999999997</v>
      </c>
    </row>
    <row r="130" spans="1:9" ht="13.5" thickBot="1">
      <c r="A130" s="88"/>
      <c r="B130" s="91"/>
      <c r="C130" s="88"/>
      <c r="D130" s="88"/>
      <c r="E130" s="88"/>
      <c r="F130" s="88"/>
      <c r="G130" s="92"/>
      <c r="H130" s="85"/>
      <c r="I130" s="93">
        <f>SUM(I128+I129)</f>
        <v>3630.5279999999993</v>
      </c>
    </row>
    <row r="131" spans="1:9" ht="13.5" thickTop="1">
      <c r="A131" s="53">
        <v>15</v>
      </c>
      <c r="B131" s="54" t="s">
        <v>20</v>
      </c>
      <c r="C131" s="55"/>
      <c r="D131" s="56"/>
      <c r="E131" s="56"/>
      <c r="F131" s="56" t="s">
        <v>3</v>
      </c>
      <c r="G131" s="56" t="s">
        <v>4</v>
      </c>
      <c r="H131" s="57"/>
      <c r="I131" s="58"/>
    </row>
    <row r="132" spans="1:9">
      <c r="A132" s="53"/>
      <c r="B132" s="54" t="s">
        <v>131</v>
      </c>
      <c r="C132" s="59">
        <v>1</v>
      </c>
      <c r="D132" s="60">
        <v>8691</v>
      </c>
      <c r="E132" s="60">
        <v>8691</v>
      </c>
      <c r="F132" s="60">
        <f>+D132-E132</f>
        <v>0</v>
      </c>
      <c r="G132" s="60">
        <f>F132*$C$132</f>
        <v>0</v>
      </c>
      <c r="H132" s="61">
        <v>7.1999999999999995E-2</v>
      </c>
      <c r="I132" s="62">
        <f>G132*H132</f>
        <v>0</v>
      </c>
    </row>
    <row r="133" spans="1:9">
      <c r="A133" s="53"/>
      <c r="B133" s="40" t="s">
        <v>124</v>
      </c>
      <c r="C133" s="37"/>
      <c r="D133" s="44"/>
      <c r="E133" s="44"/>
      <c r="F133" s="44"/>
      <c r="G133" s="44">
        <f>G132</f>
        <v>0</v>
      </c>
      <c r="H133" s="45">
        <v>4.8000000000000001E-2</v>
      </c>
      <c r="I133" s="46">
        <f>G133*H133</f>
        <v>0</v>
      </c>
    </row>
    <row r="134" spans="1:9">
      <c r="A134" s="53"/>
      <c r="B134" s="40" t="s">
        <v>125</v>
      </c>
      <c r="C134" s="37"/>
      <c r="D134" s="44"/>
      <c r="E134" s="44"/>
      <c r="F134" s="44"/>
      <c r="G134" s="44">
        <f>G133</f>
        <v>0</v>
      </c>
      <c r="H134" s="45">
        <v>1E-3</v>
      </c>
      <c r="I134" s="46">
        <f>G134*H134</f>
        <v>0</v>
      </c>
    </row>
    <row r="135" spans="1:9">
      <c r="A135" s="53"/>
      <c r="B135" s="40"/>
      <c r="C135" s="37"/>
      <c r="D135" s="44"/>
      <c r="E135" s="44"/>
      <c r="F135" s="44"/>
      <c r="G135" s="44"/>
      <c r="H135" s="45"/>
      <c r="I135" s="46">
        <f>SUM(I132:I134)</f>
        <v>0</v>
      </c>
    </row>
    <row r="136" spans="1:9">
      <c r="A136" s="53"/>
      <c r="B136" s="40" t="s">
        <v>126</v>
      </c>
      <c r="C136" s="37"/>
      <c r="D136" s="44"/>
      <c r="E136" s="44"/>
      <c r="F136" s="44"/>
      <c r="G136" s="44"/>
      <c r="H136" s="45"/>
      <c r="I136" s="46">
        <f>I135*0.2</f>
        <v>0</v>
      </c>
    </row>
    <row r="137" spans="1:9" ht="13.5" thickBot="1">
      <c r="A137" s="64"/>
      <c r="B137" s="91"/>
      <c r="C137" s="88"/>
      <c r="D137" s="88"/>
      <c r="E137" s="88"/>
      <c r="F137" s="88"/>
      <c r="G137" s="92"/>
      <c r="H137" s="85"/>
      <c r="I137" s="93">
        <f>SUM(I135+I136)</f>
        <v>0</v>
      </c>
    </row>
    <row r="138" spans="1:9" ht="13.5" thickTop="1">
      <c r="A138" s="39">
        <v>16</v>
      </c>
      <c r="B138" s="40" t="s">
        <v>21</v>
      </c>
      <c r="C138" s="41"/>
      <c r="D138" s="42"/>
      <c r="E138" s="42"/>
      <c r="F138" s="42" t="s">
        <v>3</v>
      </c>
      <c r="G138" s="42" t="s">
        <v>4</v>
      </c>
      <c r="H138" s="47"/>
      <c r="I138" s="48"/>
    </row>
    <row r="139" spans="1:9">
      <c r="A139" s="39"/>
      <c r="B139" s="40" t="s">
        <v>121</v>
      </c>
      <c r="C139" s="37">
        <v>1</v>
      </c>
      <c r="D139" s="44">
        <v>2744</v>
      </c>
      <c r="E139" s="44">
        <v>2646</v>
      </c>
      <c r="F139" s="44">
        <f>D139-E139</f>
        <v>98</v>
      </c>
      <c r="G139" s="44">
        <f>F139*$C$139</f>
        <v>98</v>
      </c>
      <c r="H139" s="45">
        <v>0.109</v>
      </c>
      <c r="I139" s="46">
        <f>G139*H139</f>
        <v>10.682</v>
      </c>
    </row>
    <row r="140" spans="1:9">
      <c r="A140" s="39"/>
      <c r="B140" s="40" t="s">
        <v>122</v>
      </c>
      <c r="C140" s="37"/>
      <c r="D140" s="44">
        <v>3770</v>
      </c>
      <c r="E140" s="44">
        <v>3627</v>
      </c>
      <c r="F140" s="44">
        <f>D140-E140</f>
        <v>143</v>
      </c>
      <c r="G140" s="44">
        <f>F140*$C$139</f>
        <v>143</v>
      </c>
      <c r="H140" s="45">
        <v>4.9000000000000002E-2</v>
      </c>
      <c r="I140" s="46">
        <f>G140*H140</f>
        <v>7.0070000000000006</v>
      </c>
    </row>
    <row r="141" spans="1:9">
      <c r="A141" s="39"/>
      <c r="B141" s="40" t="s">
        <v>123</v>
      </c>
      <c r="C141" s="37"/>
      <c r="D141" s="44">
        <v>1433</v>
      </c>
      <c r="E141" s="44">
        <v>1372</v>
      </c>
      <c r="F141" s="44">
        <f>D141-E141</f>
        <v>61</v>
      </c>
      <c r="G141" s="44">
        <f>F141*$C$139</f>
        <v>61</v>
      </c>
      <c r="H141" s="45">
        <v>1.2E-2</v>
      </c>
      <c r="I141" s="46">
        <f>G141*H141</f>
        <v>0.73199999999999998</v>
      </c>
    </row>
    <row r="142" spans="1:9">
      <c r="A142" s="39"/>
      <c r="B142" s="40" t="s">
        <v>124</v>
      </c>
      <c r="C142" s="37"/>
      <c r="D142" s="44"/>
      <c r="E142" s="44"/>
      <c r="F142" s="44"/>
      <c r="G142" s="44">
        <f>SUM(G139:G141)</f>
        <v>302</v>
      </c>
      <c r="H142" s="45">
        <v>4.8000000000000001E-2</v>
      </c>
      <c r="I142" s="46">
        <f>G142*H142</f>
        <v>14.496</v>
      </c>
    </row>
    <row r="143" spans="1:9">
      <c r="A143" s="39"/>
      <c r="B143" s="40" t="s">
        <v>125</v>
      </c>
      <c r="C143" s="37"/>
      <c r="D143" s="44"/>
      <c r="E143" s="44"/>
      <c r="F143" s="44"/>
      <c r="G143" s="44">
        <f>G142</f>
        <v>302</v>
      </c>
      <c r="H143" s="45">
        <v>1E-3</v>
      </c>
      <c r="I143" s="46">
        <f>G143*H143</f>
        <v>0.30199999999999999</v>
      </c>
    </row>
    <row r="144" spans="1:9">
      <c r="A144" s="39"/>
      <c r="B144" s="40"/>
      <c r="C144" s="37"/>
      <c r="D144" s="44"/>
      <c r="E144" s="44"/>
      <c r="F144" s="44"/>
      <c r="G144" s="44"/>
      <c r="H144" s="45"/>
      <c r="I144" s="46">
        <f>SUM(I139:I143)</f>
        <v>33.219000000000001</v>
      </c>
    </row>
    <row r="145" spans="1:9">
      <c r="A145" s="39"/>
      <c r="B145" s="40" t="s">
        <v>126</v>
      </c>
      <c r="C145" s="37"/>
      <c r="D145" s="44"/>
      <c r="E145" s="44"/>
      <c r="F145" s="44"/>
      <c r="G145" s="44"/>
      <c r="H145" s="45"/>
      <c r="I145" s="46">
        <f>I144*0.2</f>
        <v>6.6438000000000006</v>
      </c>
    </row>
    <row r="146" spans="1:9" ht="13.5" thickBot="1">
      <c r="A146" s="88"/>
      <c r="B146" s="91"/>
      <c r="C146" s="88"/>
      <c r="D146" s="88"/>
      <c r="E146" s="88"/>
      <c r="F146" s="88"/>
      <c r="G146" s="92"/>
      <c r="H146" s="85"/>
      <c r="I146" s="93">
        <f>SUM(I144+I145)</f>
        <v>39.8628</v>
      </c>
    </row>
    <row r="147" spans="1:9" ht="13.5" thickTop="1">
      <c r="A147" s="39">
        <v>17</v>
      </c>
      <c r="B147" s="40" t="s">
        <v>22</v>
      </c>
      <c r="C147" s="41"/>
      <c r="D147" s="42"/>
      <c r="E147" s="42"/>
      <c r="F147" s="42" t="s">
        <v>3</v>
      </c>
      <c r="G147" s="42" t="s">
        <v>4</v>
      </c>
      <c r="H147" s="47"/>
      <c r="I147" s="48"/>
    </row>
    <row r="148" spans="1:9">
      <c r="A148" s="39"/>
      <c r="B148" s="40" t="s">
        <v>121</v>
      </c>
      <c r="C148" s="37">
        <v>1</v>
      </c>
      <c r="D148" s="44">
        <v>3</v>
      </c>
      <c r="E148" s="44">
        <v>3</v>
      </c>
      <c r="F148" s="44">
        <f>D148-E148</f>
        <v>0</v>
      </c>
      <c r="G148" s="44">
        <f>F148*$C$148</f>
        <v>0</v>
      </c>
      <c r="H148" s="45">
        <v>0.109</v>
      </c>
      <c r="I148" s="46">
        <f>G148*H148</f>
        <v>0</v>
      </c>
    </row>
    <row r="149" spans="1:9">
      <c r="A149" s="39"/>
      <c r="B149" s="40" t="s">
        <v>122</v>
      </c>
      <c r="C149" s="37"/>
      <c r="D149" s="44">
        <v>4</v>
      </c>
      <c r="E149" s="44">
        <v>4</v>
      </c>
      <c r="F149" s="44">
        <f>D149-E149</f>
        <v>0</v>
      </c>
      <c r="G149" s="44">
        <f>F149*$C$148</f>
        <v>0</v>
      </c>
      <c r="H149" s="45">
        <v>4.9000000000000002E-2</v>
      </c>
      <c r="I149" s="46">
        <f>G149*H149</f>
        <v>0</v>
      </c>
    </row>
    <row r="150" spans="1:9">
      <c r="A150" s="39"/>
      <c r="B150" s="40" t="s">
        <v>123</v>
      </c>
      <c r="C150" s="37"/>
      <c r="D150" s="44">
        <v>0</v>
      </c>
      <c r="E150" s="44">
        <v>0</v>
      </c>
      <c r="F150" s="44">
        <f>D150-E150</f>
        <v>0</v>
      </c>
      <c r="G150" s="44">
        <f>F150*$C$148</f>
        <v>0</v>
      </c>
      <c r="H150" s="45">
        <v>1.2E-2</v>
      </c>
      <c r="I150" s="46">
        <f>G150*H150</f>
        <v>0</v>
      </c>
    </row>
    <row r="151" spans="1:9">
      <c r="A151" s="39"/>
      <c r="B151" s="40" t="s">
        <v>124</v>
      </c>
      <c r="C151" s="37"/>
      <c r="D151" s="44"/>
      <c r="E151" s="44"/>
      <c r="F151" s="44"/>
      <c r="G151" s="44">
        <f>SUM(G148:G150)</f>
        <v>0</v>
      </c>
      <c r="H151" s="45">
        <v>4.8000000000000001E-2</v>
      </c>
      <c r="I151" s="46">
        <f>G151*H151</f>
        <v>0</v>
      </c>
    </row>
    <row r="152" spans="1:9">
      <c r="A152" s="39"/>
      <c r="B152" s="40" t="s">
        <v>125</v>
      </c>
      <c r="C152" s="37"/>
      <c r="D152" s="44"/>
      <c r="E152" s="44"/>
      <c r="F152" s="44"/>
      <c r="G152" s="44">
        <f>G151</f>
        <v>0</v>
      </c>
      <c r="H152" s="45">
        <v>1E-3</v>
      </c>
      <c r="I152" s="46">
        <f>G152*H152</f>
        <v>0</v>
      </c>
    </row>
    <row r="153" spans="1:9">
      <c r="A153" s="39"/>
      <c r="B153" s="40"/>
      <c r="C153" s="37"/>
      <c r="D153" s="44"/>
      <c r="E153" s="44"/>
      <c r="F153" s="44"/>
      <c r="G153" s="44"/>
      <c r="H153" s="45"/>
      <c r="I153" s="46">
        <f>SUM(I148:I152)</f>
        <v>0</v>
      </c>
    </row>
    <row r="154" spans="1:9">
      <c r="A154" s="39"/>
      <c r="B154" s="40" t="s">
        <v>126</v>
      </c>
      <c r="C154" s="37"/>
      <c r="D154" s="44"/>
      <c r="E154" s="44"/>
      <c r="F154" s="44"/>
      <c r="G154" s="44"/>
      <c r="H154" s="45"/>
      <c r="I154" s="46">
        <f>I153*0.2</f>
        <v>0</v>
      </c>
    </row>
    <row r="155" spans="1:9" ht="13.5" thickBot="1">
      <c r="A155" s="88"/>
      <c r="B155" s="91"/>
      <c r="C155" s="88"/>
      <c r="D155" s="88"/>
      <c r="E155" s="88"/>
      <c r="F155" s="88"/>
      <c r="G155" s="92"/>
      <c r="H155" s="85"/>
      <c r="I155" s="93">
        <f>SUM(I153+I154)</f>
        <v>0</v>
      </c>
    </row>
    <row r="156" spans="1:9" ht="13.5" thickTop="1">
      <c r="A156" s="39">
        <v>20</v>
      </c>
      <c r="B156" s="40" t="s">
        <v>23</v>
      </c>
      <c r="C156" s="41"/>
      <c r="D156" s="42"/>
      <c r="E156" s="42"/>
      <c r="F156" s="42" t="s">
        <v>3</v>
      </c>
      <c r="G156" s="42" t="s">
        <v>4</v>
      </c>
      <c r="H156" s="47"/>
      <c r="I156" s="48"/>
    </row>
    <row r="157" spans="1:9">
      <c r="A157" s="39"/>
      <c r="B157" s="40" t="s">
        <v>121</v>
      </c>
      <c r="C157" s="37">
        <v>1</v>
      </c>
      <c r="D157" s="44">
        <v>1282</v>
      </c>
      <c r="E157" s="44">
        <v>1200</v>
      </c>
      <c r="F157" s="44">
        <f>D157-E157</f>
        <v>82</v>
      </c>
      <c r="G157" s="44">
        <f>F157*$C$157</f>
        <v>82</v>
      </c>
      <c r="H157" s="45">
        <v>0.109</v>
      </c>
      <c r="I157" s="46">
        <f>G157*H157</f>
        <v>8.9380000000000006</v>
      </c>
    </row>
    <row r="158" spans="1:9">
      <c r="A158" s="39"/>
      <c r="B158" s="40" t="s">
        <v>122</v>
      </c>
      <c r="C158" s="37"/>
      <c r="D158" s="44">
        <v>1828</v>
      </c>
      <c r="E158" s="44">
        <v>1730</v>
      </c>
      <c r="F158" s="44">
        <f>D158-E158</f>
        <v>98</v>
      </c>
      <c r="G158" s="44">
        <f>F158*$C$157</f>
        <v>98</v>
      </c>
      <c r="H158" s="45">
        <v>4.9000000000000002E-2</v>
      </c>
      <c r="I158" s="46">
        <f>G158*H158</f>
        <v>4.8020000000000005</v>
      </c>
    </row>
    <row r="159" spans="1:9">
      <c r="A159" s="39"/>
      <c r="B159" s="40" t="s">
        <v>123</v>
      </c>
      <c r="C159" s="37"/>
      <c r="D159" s="44">
        <v>795</v>
      </c>
      <c r="E159" s="44">
        <v>700</v>
      </c>
      <c r="F159" s="44">
        <f>D159-E159</f>
        <v>95</v>
      </c>
      <c r="G159" s="44">
        <f>F159*$C$157</f>
        <v>95</v>
      </c>
      <c r="H159" s="45">
        <v>1.2E-2</v>
      </c>
      <c r="I159" s="46">
        <f>G159*H159</f>
        <v>1.1400000000000001</v>
      </c>
    </row>
    <row r="160" spans="1:9">
      <c r="A160" s="39"/>
      <c r="B160" s="40" t="s">
        <v>124</v>
      </c>
      <c r="C160" s="37"/>
      <c r="D160" s="44"/>
      <c r="E160" s="44"/>
      <c r="F160" s="44"/>
      <c r="G160" s="44">
        <f>SUM(G157:G159)</f>
        <v>275</v>
      </c>
      <c r="H160" s="45">
        <v>4.8000000000000001E-2</v>
      </c>
      <c r="I160" s="46">
        <f>G160*H160</f>
        <v>13.200000000000001</v>
      </c>
    </row>
    <row r="161" spans="1:9">
      <c r="A161" s="39"/>
      <c r="B161" s="40" t="s">
        <v>125</v>
      </c>
      <c r="C161" s="37"/>
      <c r="D161" s="44"/>
      <c r="E161" s="44"/>
      <c r="F161" s="44"/>
      <c r="G161" s="44">
        <f>G160</f>
        <v>275</v>
      </c>
      <c r="H161" s="45">
        <v>1E-3</v>
      </c>
      <c r="I161" s="46">
        <f>G161*H161</f>
        <v>0.27500000000000002</v>
      </c>
    </row>
    <row r="162" spans="1:9">
      <c r="A162" s="39"/>
      <c r="B162" s="40"/>
      <c r="C162" s="37"/>
      <c r="D162" s="44"/>
      <c r="E162" s="44"/>
      <c r="F162" s="44"/>
      <c r="G162" s="44"/>
      <c r="H162" s="45"/>
      <c r="I162" s="46">
        <f>SUM(I157:I161)</f>
        <v>28.355000000000004</v>
      </c>
    </row>
    <row r="163" spans="1:9">
      <c r="A163" s="39"/>
      <c r="B163" s="40" t="s">
        <v>126</v>
      </c>
      <c r="C163" s="37"/>
      <c r="D163" s="44"/>
      <c r="E163" s="44"/>
      <c r="F163" s="44"/>
      <c r="G163" s="44"/>
      <c r="H163" s="45"/>
      <c r="I163" s="46">
        <f>I162*0.2</f>
        <v>5.6710000000000012</v>
      </c>
    </row>
    <row r="164" spans="1:9" ht="13.5" thickBot="1">
      <c r="A164" s="88"/>
      <c r="B164" s="91"/>
      <c r="C164" s="88"/>
      <c r="D164" s="88"/>
      <c r="E164" s="88"/>
      <c r="F164" s="88"/>
      <c r="G164" s="92"/>
      <c r="H164" s="85"/>
      <c r="I164" s="93">
        <f>SUM(I162+I163)</f>
        <v>34.026000000000003</v>
      </c>
    </row>
    <row r="165" spans="1:9" ht="13.5" thickTop="1">
      <c r="A165" s="39">
        <v>22</v>
      </c>
      <c r="B165" s="40" t="s">
        <v>24</v>
      </c>
      <c r="C165" s="41"/>
      <c r="D165" s="42"/>
      <c r="E165" s="42"/>
      <c r="F165" s="42" t="s">
        <v>3</v>
      </c>
      <c r="G165" s="42" t="s">
        <v>4</v>
      </c>
      <c r="H165" s="47"/>
      <c r="I165" s="48"/>
    </row>
    <row r="166" spans="1:9">
      <c r="A166" s="39"/>
      <c r="B166" s="40" t="s">
        <v>121</v>
      </c>
      <c r="C166" s="37">
        <v>1</v>
      </c>
      <c r="D166" s="44">
        <v>0</v>
      </c>
      <c r="E166" s="44">
        <v>0</v>
      </c>
      <c r="F166" s="44">
        <f>D166-E166</f>
        <v>0</v>
      </c>
      <c r="G166" s="44">
        <f>F166*$C$166</f>
        <v>0</v>
      </c>
      <c r="H166" s="45">
        <v>0.109</v>
      </c>
      <c r="I166" s="46">
        <f>G166*H166</f>
        <v>0</v>
      </c>
    </row>
    <row r="167" spans="1:9">
      <c r="A167" s="39"/>
      <c r="B167" s="40" t="s">
        <v>122</v>
      </c>
      <c r="C167" s="37"/>
      <c r="D167" s="44">
        <v>0</v>
      </c>
      <c r="E167" s="44">
        <v>0</v>
      </c>
      <c r="F167" s="44">
        <f>D167-E167</f>
        <v>0</v>
      </c>
      <c r="G167" s="44">
        <f>F167*$C$166</f>
        <v>0</v>
      </c>
      <c r="H167" s="45">
        <v>4.9000000000000002E-2</v>
      </c>
      <c r="I167" s="46">
        <f>G167*H167</f>
        <v>0</v>
      </c>
    </row>
    <row r="168" spans="1:9">
      <c r="A168" s="39"/>
      <c r="B168" s="40" t="s">
        <v>123</v>
      </c>
      <c r="C168" s="37"/>
      <c r="D168" s="44">
        <v>0</v>
      </c>
      <c r="E168" s="44">
        <v>0</v>
      </c>
      <c r="F168" s="44">
        <f>D168-E168</f>
        <v>0</v>
      </c>
      <c r="G168" s="44">
        <f>F168*$C$166</f>
        <v>0</v>
      </c>
      <c r="H168" s="45">
        <v>1.2E-2</v>
      </c>
      <c r="I168" s="46">
        <f>G168*H168</f>
        <v>0</v>
      </c>
    </row>
    <row r="169" spans="1:9">
      <c r="A169" s="39"/>
      <c r="B169" s="40" t="s">
        <v>124</v>
      </c>
      <c r="C169" s="37"/>
      <c r="D169" s="44"/>
      <c r="E169" s="44"/>
      <c r="F169" s="44"/>
      <c r="G169" s="44">
        <f>SUM(G166:G168)</f>
        <v>0</v>
      </c>
      <c r="H169" s="45">
        <v>4.8000000000000001E-2</v>
      </c>
      <c r="I169" s="46">
        <f>G169*H169</f>
        <v>0</v>
      </c>
    </row>
    <row r="170" spans="1:9">
      <c r="A170" s="39"/>
      <c r="B170" s="40" t="s">
        <v>125</v>
      </c>
      <c r="C170" s="37"/>
      <c r="D170" s="44"/>
      <c r="E170" s="44"/>
      <c r="F170" s="44"/>
      <c r="G170" s="44">
        <f>G169</f>
        <v>0</v>
      </c>
      <c r="H170" s="45">
        <v>1E-3</v>
      </c>
      <c r="I170" s="46">
        <f>G170*H170</f>
        <v>0</v>
      </c>
    </row>
    <row r="171" spans="1:9">
      <c r="A171" s="39"/>
      <c r="B171" s="40"/>
      <c r="C171" s="37"/>
      <c r="D171" s="44"/>
      <c r="E171" s="44"/>
      <c r="F171" s="44"/>
      <c r="G171" s="44"/>
      <c r="H171" s="45"/>
      <c r="I171" s="46">
        <f>SUM(I166:I170)</f>
        <v>0</v>
      </c>
    </row>
    <row r="172" spans="1:9">
      <c r="A172" s="39"/>
      <c r="B172" s="40" t="s">
        <v>126</v>
      </c>
      <c r="C172" s="37"/>
      <c r="D172" s="44"/>
      <c r="E172" s="44"/>
      <c r="F172" s="44"/>
      <c r="G172" s="44"/>
      <c r="H172" s="45"/>
      <c r="I172" s="46">
        <f>I171*0.2</f>
        <v>0</v>
      </c>
    </row>
    <row r="173" spans="1:9" ht="13.5" thickBot="1">
      <c r="A173" s="88"/>
      <c r="B173" s="91"/>
      <c r="C173" s="88"/>
      <c r="D173" s="88"/>
      <c r="E173" s="88"/>
      <c r="F173" s="88"/>
      <c r="G173" s="92"/>
      <c r="H173" s="85"/>
      <c r="I173" s="93">
        <f>SUM(I171+I172)</f>
        <v>0</v>
      </c>
    </row>
    <row r="174" spans="1:9" ht="13.5" thickTop="1">
      <c r="A174" s="39">
        <v>24</v>
      </c>
      <c r="B174" s="40" t="s">
        <v>25</v>
      </c>
      <c r="C174" s="41"/>
      <c r="D174" s="42"/>
      <c r="E174" s="42"/>
      <c r="F174" s="42" t="s">
        <v>3</v>
      </c>
      <c r="G174" s="42" t="s">
        <v>4</v>
      </c>
      <c r="H174" s="47"/>
      <c r="I174" s="48"/>
    </row>
    <row r="175" spans="1:9">
      <c r="A175" s="39"/>
      <c r="B175" s="40" t="s">
        <v>121</v>
      </c>
      <c r="C175" s="37">
        <v>20</v>
      </c>
      <c r="D175" s="44">
        <v>875</v>
      </c>
      <c r="E175" s="44">
        <v>827</v>
      </c>
      <c r="F175" s="44">
        <f>D175-E175</f>
        <v>48</v>
      </c>
      <c r="G175" s="44">
        <f>F175*$C$175</f>
        <v>960</v>
      </c>
      <c r="H175" s="45">
        <v>0.109</v>
      </c>
      <c r="I175" s="46">
        <f>G175*H175</f>
        <v>104.64</v>
      </c>
    </row>
    <row r="176" spans="1:9">
      <c r="A176" s="39"/>
      <c r="B176" s="40" t="s">
        <v>122</v>
      </c>
      <c r="C176" s="37"/>
      <c r="D176" s="44">
        <v>1325</v>
      </c>
      <c r="E176" s="44">
        <v>1247</v>
      </c>
      <c r="F176" s="44">
        <f>D176-E176</f>
        <v>78</v>
      </c>
      <c r="G176" s="44">
        <f>F176*$C$175</f>
        <v>1560</v>
      </c>
      <c r="H176" s="45">
        <v>4.9000000000000002E-2</v>
      </c>
      <c r="I176" s="46">
        <f>G176*H176</f>
        <v>76.44</v>
      </c>
    </row>
    <row r="177" spans="1:9">
      <c r="A177" s="39"/>
      <c r="B177" s="40" t="s">
        <v>123</v>
      </c>
      <c r="C177" s="37"/>
      <c r="D177" s="44">
        <v>451</v>
      </c>
      <c r="E177" s="44">
        <v>438</v>
      </c>
      <c r="F177" s="44">
        <f>D177-E177</f>
        <v>13</v>
      </c>
      <c r="G177" s="44">
        <f>F177*$C$175</f>
        <v>260</v>
      </c>
      <c r="H177" s="45">
        <v>1.2E-2</v>
      </c>
      <c r="I177" s="46">
        <f>G177*H177</f>
        <v>3.12</v>
      </c>
    </row>
    <row r="178" spans="1:9">
      <c r="A178" s="39"/>
      <c r="B178" s="40" t="s">
        <v>124</v>
      </c>
      <c r="C178" s="37"/>
      <c r="D178" s="44"/>
      <c r="E178" s="44"/>
      <c r="F178" s="44"/>
      <c r="G178" s="44">
        <f>SUM(G175:G177)</f>
        <v>2780</v>
      </c>
      <c r="H178" s="45">
        <v>4.8000000000000001E-2</v>
      </c>
      <c r="I178" s="46">
        <f>G178*H178</f>
        <v>133.44</v>
      </c>
    </row>
    <row r="179" spans="1:9">
      <c r="A179" s="39"/>
      <c r="B179" s="40" t="s">
        <v>125</v>
      </c>
      <c r="C179" s="37"/>
      <c r="D179" s="44"/>
      <c r="E179" s="44"/>
      <c r="F179" s="44"/>
      <c r="G179" s="44">
        <f>G178</f>
        <v>2780</v>
      </c>
      <c r="H179" s="45">
        <v>1E-3</v>
      </c>
      <c r="I179" s="46">
        <f>G179*H179</f>
        <v>2.7800000000000002</v>
      </c>
    </row>
    <row r="180" spans="1:9">
      <c r="A180" s="39"/>
      <c r="B180" s="40"/>
      <c r="C180" s="37"/>
      <c r="D180" s="44"/>
      <c r="E180" s="44"/>
      <c r="F180" s="44"/>
      <c r="G180" s="44"/>
      <c r="H180" s="45"/>
      <c r="I180" s="46">
        <f>SUM(I175:I179)</f>
        <v>320.41999999999996</v>
      </c>
    </row>
    <row r="181" spans="1:9">
      <c r="A181" s="39"/>
      <c r="B181" s="40" t="s">
        <v>126</v>
      </c>
      <c r="C181" s="37"/>
      <c r="D181" s="44"/>
      <c r="E181" s="44"/>
      <c r="F181" s="44"/>
      <c r="G181" s="44"/>
      <c r="H181" s="45"/>
      <c r="I181" s="46">
        <f>I180*0.2</f>
        <v>64.083999999999989</v>
      </c>
    </row>
    <row r="182" spans="1:9" ht="13.5" thickBot="1">
      <c r="A182" s="88"/>
      <c r="B182" s="91"/>
      <c r="C182" s="89"/>
      <c r="D182" s="92"/>
      <c r="E182" s="92"/>
      <c r="F182" s="92"/>
      <c r="G182" s="92"/>
      <c r="H182" s="85"/>
      <c r="I182" s="93">
        <f>SUM(I180+I181)</f>
        <v>384.50399999999996</v>
      </c>
    </row>
    <row r="183" spans="1:9" ht="13.5" thickTop="1">
      <c r="A183" s="39">
        <v>25</v>
      </c>
      <c r="B183" s="40" t="s">
        <v>26</v>
      </c>
      <c r="C183" s="41"/>
      <c r="D183" s="42"/>
      <c r="E183" s="42"/>
      <c r="F183" s="42" t="s">
        <v>3</v>
      </c>
      <c r="G183" s="42" t="s">
        <v>4</v>
      </c>
      <c r="H183" s="47"/>
      <c r="I183" s="48"/>
    </row>
    <row r="184" spans="1:9">
      <c r="A184" s="39"/>
      <c r="B184" s="40" t="s">
        <v>121</v>
      </c>
      <c r="C184" s="37">
        <v>1</v>
      </c>
      <c r="D184" s="44">
        <v>0</v>
      </c>
      <c r="E184" s="44">
        <v>0</v>
      </c>
      <c r="F184" s="44">
        <f>D184-E184</f>
        <v>0</v>
      </c>
      <c r="G184" s="44">
        <f>F184*$C$184</f>
        <v>0</v>
      </c>
      <c r="H184" s="45">
        <v>0.109</v>
      </c>
      <c r="I184" s="46">
        <f>G184*H184</f>
        <v>0</v>
      </c>
    </row>
    <row r="185" spans="1:9">
      <c r="A185" s="39"/>
      <c r="B185" s="40" t="s">
        <v>122</v>
      </c>
      <c r="C185" s="37"/>
      <c r="D185" s="44">
        <v>3</v>
      </c>
      <c r="E185" s="44">
        <v>3</v>
      </c>
      <c r="F185" s="44">
        <f>D185-E185</f>
        <v>0</v>
      </c>
      <c r="G185" s="44">
        <f>F185*$C$184</f>
        <v>0</v>
      </c>
      <c r="H185" s="45">
        <v>4.9000000000000002E-2</v>
      </c>
      <c r="I185" s="46">
        <f>G185*H185</f>
        <v>0</v>
      </c>
    </row>
    <row r="186" spans="1:9">
      <c r="A186" s="39"/>
      <c r="B186" s="40" t="s">
        <v>123</v>
      </c>
      <c r="C186" s="37"/>
      <c r="D186" s="44">
        <v>0</v>
      </c>
      <c r="E186" s="44">
        <v>0</v>
      </c>
      <c r="F186" s="44">
        <f>D186-E186</f>
        <v>0</v>
      </c>
      <c r="G186" s="44">
        <f>F186*$C$184</f>
        <v>0</v>
      </c>
      <c r="H186" s="45">
        <v>1.2E-2</v>
      </c>
      <c r="I186" s="46">
        <f>G186*H186</f>
        <v>0</v>
      </c>
    </row>
    <row r="187" spans="1:9">
      <c r="A187" s="39"/>
      <c r="B187" s="40" t="s">
        <v>124</v>
      </c>
      <c r="C187" s="37"/>
      <c r="D187" s="44"/>
      <c r="E187" s="44"/>
      <c r="F187" s="44"/>
      <c r="G187" s="44">
        <f>SUM(G184:G186)</f>
        <v>0</v>
      </c>
      <c r="H187" s="45">
        <v>4.8000000000000001E-2</v>
      </c>
      <c r="I187" s="46">
        <f>G187*H187</f>
        <v>0</v>
      </c>
    </row>
    <row r="188" spans="1:9">
      <c r="A188" s="39"/>
      <c r="B188" s="40" t="s">
        <v>125</v>
      </c>
      <c r="C188" s="37"/>
      <c r="D188" s="44"/>
      <c r="E188" s="44"/>
      <c r="F188" s="44"/>
      <c r="G188" s="44">
        <f>G187</f>
        <v>0</v>
      </c>
      <c r="H188" s="45">
        <v>1E-3</v>
      </c>
      <c r="I188" s="46">
        <f>G188*H188</f>
        <v>0</v>
      </c>
    </row>
    <row r="189" spans="1:9">
      <c r="A189" s="39"/>
      <c r="B189" s="40"/>
      <c r="C189" s="37"/>
      <c r="D189" s="44"/>
      <c r="E189" s="44"/>
      <c r="F189" s="44"/>
      <c r="G189" s="44"/>
      <c r="H189" s="45"/>
      <c r="I189" s="46">
        <f>SUM(I184:I188)</f>
        <v>0</v>
      </c>
    </row>
    <row r="190" spans="1:9">
      <c r="A190" s="39"/>
      <c r="B190" s="40" t="s">
        <v>126</v>
      </c>
      <c r="C190" s="37"/>
      <c r="D190" s="44"/>
      <c r="E190" s="44"/>
      <c r="F190" s="44"/>
      <c r="G190" s="44"/>
      <c r="H190" s="45"/>
      <c r="I190" s="46">
        <f>I189*0.2</f>
        <v>0</v>
      </c>
    </row>
    <row r="191" spans="1:9" ht="13.5" thickBot="1">
      <c r="A191" s="88"/>
      <c r="B191" s="91"/>
      <c r="C191" s="89"/>
      <c r="D191" s="92"/>
      <c r="E191" s="92"/>
      <c r="F191" s="92"/>
      <c r="G191" s="92"/>
      <c r="H191" s="85"/>
      <c r="I191" s="93">
        <f>SUM(I189+I190)</f>
        <v>0</v>
      </c>
    </row>
    <row r="192" spans="1:9" ht="13.5" thickTop="1">
      <c r="A192" s="53">
        <v>26</v>
      </c>
      <c r="B192" s="54" t="s">
        <v>27</v>
      </c>
      <c r="C192" s="55"/>
      <c r="D192" s="56"/>
      <c r="E192" s="56"/>
      <c r="F192" s="56" t="s">
        <v>3</v>
      </c>
      <c r="G192" s="56" t="s">
        <v>4</v>
      </c>
      <c r="H192" s="57"/>
      <c r="I192" s="58"/>
    </row>
    <row r="193" spans="1:9">
      <c r="A193" s="53"/>
      <c r="B193" s="54" t="s">
        <v>131</v>
      </c>
      <c r="C193" s="59">
        <v>1</v>
      </c>
      <c r="D193" s="60">
        <v>8187</v>
      </c>
      <c r="E193" s="60">
        <v>7940</v>
      </c>
      <c r="F193" s="60">
        <f>D193-E193</f>
        <v>247</v>
      </c>
      <c r="G193" s="60">
        <f>F193*$C$193</f>
        <v>247</v>
      </c>
      <c r="H193" s="61">
        <v>7.1999999999999995E-2</v>
      </c>
      <c r="I193" s="62">
        <f>G193*H193</f>
        <v>17.783999999999999</v>
      </c>
    </row>
    <row r="194" spans="1:9">
      <c r="A194" s="53"/>
      <c r="B194" s="40" t="s">
        <v>124</v>
      </c>
      <c r="C194" s="37"/>
      <c r="D194" s="44"/>
      <c r="E194" s="44"/>
      <c r="F194" s="44"/>
      <c r="G194" s="44">
        <f>G193</f>
        <v>247</v>
      </c>
      <c r="H194" s="45">
        <v>4.8000000000000001E-2</v>
      </c>
      <c r="I194" s="46">
        <f>G194*H194</f>
        <v>11.856</v>
      </c>
    </row>
    <row r="195" spans="1:9">
      <c r="A195" s="53"/>
      <c r="B195" s="40" t="s">
        <v>125</v>
      </c>
      <c r="C195" s="37"/>
      <c r="D195" s="44"/>
      <c r="E195" s="44"/>
      <c r="F195" s="44"/>
      <c r="G195" s="44">
        <f>G194</f>
        <v>247</v>
      </c>
      <c r="H195" s="45">
        <v>1E-3</v>
      </c>
      <c r="I195" s="46">
        <f>G195*H195</f>
        <v>0.247</v>
      </c>
    </row>
    <row r="196" spans="1:9">
      <c r="A196" s="53"/>
      <c r="B196" s="40"/>
      <c r="C196" s="37"/>
      <c r="D196" s="44"/>
      <c r="E196" s="44"/>
      <c r="F196" s="44"/>
      <c r="G196" s="44"/>
      <c r="H196" s="45"/>
      <c r="I196" s="46">
        <f>SUM(I193:I195)</f>
        <v>29.887</v>
      </c>
    </row>
    <row r="197" spans="1:9">
      <c r="A197" s="53"/>
      <c r="B197" s="40" t="s">
        <v>126</v>
      </c>
      <c r="C197" s="37"/>
      <c r="D197" s="44"/>
      <c r="E197" s="44"/>
      <c r="F197" s="44"/>
      <c r="G197" s="44"/>
      <c r="H197" s="45"/>
      <c r="I197" s="46">
        <f>I196*0.2</f>
        <v>5.9774000000000003</v>
      </c>
    </row>
    <row r="198" spans="1:9" ht="13.5" thickBot="1">
      <c r="A198" s="64"/>
      <c r="B198" s="91"/>
      <c r="C198" s="89"/>
      <c r="D198" s="92"/>
      <c r="E198" s="92"/>
      <c r="F198" s="92"/>
      <c r="G198" s="92"/>
      <c r="H198" s="85"/>
      <c r="I198" s="93">
        <f>SUM(I196+I197)</f>
        <v>35.864400000000003</v>
      </c>
    </row>
    <row r="199" spans="1:9" ht="13.5" thickTop="1">
      <c r="A199" s="39">
        <v>27</v>
      </c>
      <c r="B199" s="40" t="s">
        <v>28</v>
      </c>
      <c r="C199" s="41"/>
      <c r="D199" s="42"/>
      <c r="E199" s="42"/>
      <c r="F199" s="42" t="s">
        <v>3</v>
      </c>
      <c r="G199" s="42" t="s">
        <v>4</v>
      </c>
      <c r="H199" s="47"/>
      <c r="I199" s="48"/>
    </row>
    <row r="200" spans="1:9">
      <c r="A200" s="39"/>
      <c r="B200" s="40" t="s">
        <v>121</v>
      </c>
      <c r="C200" s="37">
        <v>20</v>
      </c>
      <c r="D200" s="44">
        <v>446</v>
      </c>
      <c r="E200" s="44">
        <v>445</v>
      </c>
      <c r="F200" s="44">
        <f>D200-E200</f>
        <v>1</v>
      </c>
      <c r="G200" s="44">
        <f>F200*$C$200</f>
        <v>20</v>
      </c>
      <c r="H200" s="45">
        <v>0.109</v>
      </c>
      <c r="I200" s="46">
        <f>G200*H200</f>
        <v>2.1800000000000002</v>
      </c>
    </row>
    <row r="201" spans="1:9">
      <c r="A201" s="39"/>
      <c r="B201" s="40" t="s">
        <v>122</v>
      </c>
      <c r="C201" s="37"/>
      <c r="D201" s="44">
        <v>717</v>
      </c>
      <c r="E201" s="44">
        <v>715</v>
      </c>
      <c r="F201" s="44">
        <f>D201-E201</f>
        <v>2</v>
      </c>
      <c r="G201" s="44">
        <f>F201*$C$200</f>
        <v>40</v>
      </c>
      <c r="H201" s="45">
        <v>4.9000000000000002E-2</v>
      </c>
      <c r="I201" s="46">
        <f>G201*H201</f>
        <v>1.96</v>
      </c>
    </row>
    <row r="202" spans="1:9">
      <c r="A202" s="39"/>
      <c r="B202" s="40" t="s">
        <v>123</v>
      </c>
      <c r="C202" s="37"/>
      <c r="D202" s="44">
        <v>596</v>
      </c>
      <c r="E202" s="44">
        <v>595</v>
      </c>
      <c r="F202" s="44">
        <f>D202-E202</f>
        <v>1</v>
      </c>
      <c r="G202" s="44">
        <f>F202*$C$200</f>
        <v>20</v>
      </c>
      <c r="H202" s="45">
        <v>1.2E-2</v>
      </c>
      <c r="I202" s="46">
        <f>G202*H202</f>
        <v>0.24</v>
      </c>
    </row>
    <row r="203" spans="1:9">
      <c r="A203" s="39"/>
      <c r="B203" s="40" t="s">
        <v>124</v>
      </c>
      <c r="C203" s="37"/>
      <c r="D203" s="44"/>
      <c r="E203" s="44"/>
      <c r="F203" s="44"/>
      <c r="G203" s="44">
        <f>SUM(G200:G202)</f>
        <v>80</v>
      </c>
      <c r="H203" s="45">
        <v>4.8000000000000001E-2</v>
      </c>
      <c r="I203" s="46">
        <f>G203*H203</f>
        <v>3.84</v>
      </c>
    </row>
    <row r="204" spans="1:9">
      <c r="A204" s="39"/>
      <c r="B204" s="40" t="s">
        <v>125</v>
      </c>
      <c r="C204" s="37"/>
      <c r="D204" s="44"/>
      <c r="E204" s="44"/>
      <c r="F204" s="44"/>
      <c r="G204" s="44">
        <f>G203</f>
        <v>80</v>
      </c>
      <c r="H204" s="45">
        <v>1E-3</v>
      </c>
      <c r="I204" s="46">
        <f>G204*H204</f>
        <v>0.08</v>
      </c>
    </row>
    <row r="205" spans="1:9">
      <c r="A205" s="39"/>
      <c r="B205" s="40"/>
      <c r="C205" s="37"/>
      <c r="D205" s="44"/>
      <c r="E205" s="44"/>
      <c r="F205" s="44"/>
      <c r="G205" s="44"/>
      <c r="H205" s="45"/>
      <c r="I205" s="46">
        <f>SUM(I200:I204)</f>
        <v>8.3000000000000007</v>
      </c>
    </row>
    <row r="206" spans="1:9">
      <c r="A206" s="39"/>
      <c r="B206" s="40" t="s">
        <v>126</v>
      </c>
      <c r="C206" s="37"/>
      <c r="D206" s="44"/>
      <c r="E206" s="44"/>
      <c r="F206" s="44"/>
      <c r="G206" s="44"/>
      <c r="H206" s="45"/>
      <c r="I206" s="46">
        <f>I205*0.2</f>
        <v>1.6600000000000001</v>
      </c>
    </row>
    <row r="207" spans="1:9" ht="13.5" thickBot="1">
      <c r="A207" s="88"/>
      <c r="B207" s="91"/>
      <c r="C207" s="89"/>
      <c r="D207" s="92"/>
      <c r="E207" s="92"/>
      <c r="F207" s="88"/>
      <c r="G207" s="92"/>
      <c r="H207" s="85"/>
      <c r="I207" s="93">
        <f>SUM(I205+I206)</f>
        <v>9.9600000000000009</v>
      </c>
    </row>
    <row r="208" spans="1:9" ht="13.5" thickTop="1">
      <c r="A208" s="39">
        <v>28</v>
      </c>
      <c r="B208" s="40" t="s">
        <v>29</v>
      </c>
      <c r="C208" s="41"/>
      <c r="D208" s="42"/>
      <c r="E208" s="42"/>
      <c r="F208" s="42" t="s">
        <v>3</v>
      </c>
      <c r="G208" s="42" t="s">
        <v>4</v>
      </c>
      <c r="H208" s="47"/>
      <c r="I208" s="48"/>
    </row>
    <row r="209" spans="1:9">
      <c r="A209" s="39"/>
      <c r="B209" s="40" t="s">
        <v>121</v>
      </c>
      <c r="C209" s="37">
        <v>1</v>
      </c>
      <c r="D209" s="44">
        <v>2384</v>
      </c>
      <c r="E209" s="44">
        <v>2294</v>
      </c>
      <c r="F209" s="44">
        <f>D209-E209</f>
        <v>90</v>
      </c>
      <c r="G209" s="44">
        <f>F209*$C$209</f>
        <v>90</v>
      </c>
      <c r="H209" s="45">
        <v>0.109</v>
      </c>
      <c r="I209" s="46">
        <f>G209*H209</f>
        <v>9.81</v>
      </c>
    </row>
    <row r="210" spans="1:9">
      <c r="A210" s="39"/>
      <c r="B210" s="40" t="s">
        <v>122</v>
      </c>
      <c r="C210" s="37"/>
      <c r="D210" s="44">
        <v>3452</v>
      </c>
      <c r="E210" s="44">
        <v>3315</v>
      </c>
      <c r="F210" s="44">
        <f>D210-E210</f>
        <v>137</v>
      </c>
      <c r="G210" s="44">
        <f>F210*$C$209</f>
        <v>137</v>
      </c>
      <c r="H210" s="45">
        <v>4.9000000000000002E-2</v>
      </c>
      <c r="I210" s="46">
        <f>G210*H210</f>
        <v>6.7130000000000001</v>
      </c>
    </row>
    <row r="211" spans="1:9">
      <c r="A211" s="39"/>
      <c r="B211" s="40" t="s">
        <v>123</v>
      </c>
      <c r="C211" s="37"/>
      <c r="D211" s="44">
        <v>1323</v>
      </c>
      <c r="E211" s="44">
        <v>1273</v>
      </c>
      <c r="F211" s="44">
        <f>D211-E211</f>
        <v>50</v>
      </c>
      <c r="G211" s="44">
        <f>F211*$C$209</f>
        <v>50</v>
      </c>
      <c r="H211" s="45">
        <v>1.2E-2</v>
      </c>
      <c r="I211" s="46">
        <f>G211*H211</f>
        <v>0.6</v>
      </c>
    </row>
    <row r="212" spans="1:9">
      <c r="A212" s="39"/>
      <c r="B212" s="40" t="s">
        <v>124</v>
      </c>
      <c r="C212" s="37"/>
      <c r="D212" s="44"/>
      <c r="E212" s="44"/>
      <c r="F212" s="44"/>
      <c r="G212" s="44">
        <f>SUM(G209:G211)</f>
        <v>277</v>
      </c>
      <c r="H212" s="45">
        <v>4.8000000000000001E-2</v>
      </c>
      <c r="I212" s="46">
        <f>G212*H212</f>
        <v>13.296000000000001</v>
      </c>
    </row>
    <row r="213" spans="1:9">
      <c r="A213" s="39"/>
      <c r="B213" s="40" t="s">
        <v>125</v>
      </c>
      <c r="C213" s="37"/>
      <c r="D213" s="44"/>
      <c r="E213" s="44"/>
      <c r="F213" s="44"/>
      <c r="G213" s="44">
        <f>G212</f>
        <v>277</v>
      </c>
      <c r="H213" s="45">
        <v>1E-3</v>
      </c>
      <c r="I213" s="46">
        <f>G213*H213</f>
        <v>0.27700000000000002</v>
      </c>
    </row>
    <row r="214" spans="1:9">
      <c r="A214" s="39"/>
      <c r="B214" s="40"/>
      <c r="C214" s="37"/>
      <c r="D214" s="44"/>
      <c r="E214" s="44"/>
      <c r="F214" s="44"/>
      <c r="G214" s="44"/>
      <c r="H214" s="45"/>
      <c r="I214" s="46">
        <f>SUM(I209:I213)</f>
        <v>30.696000000000005</v>
      </c>
    </row>
    <row r="215" spans="1:9">
      <c r="A215" s="39"/>
      <c r="B215" s="40" t="s">
        <v>126</v>
      </c>
      <c r="C215" s="37"/>
      <c r="D215" s="44"/>
      <c r="E215" s="44"/>
      <c r="F215" s="44"/>
      <c r="G215" s="44"/>
      <c r="H215" s="45"/>
      <c r="I215" s="46">
        <f>I214*0.2</f>
        <v>6.1392000000000015</v>
      </c>
    </row>
    <row r="216" spans="1:9" ht="13.5" thickBot="1">
      <c r="A216" s="88"/>
      <c r="B216" s="91"/>
      <c r="C216" s="89"/>
      <c r="D216" s="92"/>
      <c r="E216" s="92"/>
      <c r="F216" s="92"/>
      <c r="G216" s="92"/>
      <c r="H216" s="85"/>
      <c r="I216" s="93">
        <f>SUM(I214+I215)</f>
        <v>36.835200000000007</v>
      </c>
    </row>
    <row r="217" spans="1:9" ht="13.5" thickTop="1">
      <c r="A217" s="39">
        <v>29</v>
      </c>
      <c r="B217" s="40" t="s">
        <v>30</v>
      </c>
      <c r="C217" s="41"/>
      <c r="D217" s="42"/>
      <c r="E217" s="42"/>
      <c r="F217" s="42" t="s">
        <v>3</v>
      </c>
      <c r="G217" s="42" t="s">
        <v>4</v>
      </c>
      <c r="H217" s="47"/>
      <c r="I217" s="48"/>
    </row>
    <row r="218" spans="1:9">
      <c r="A218" s="39"/>
      <c r="B218" s="40" t="s">
        <v>121</v>
      </c>
      <c r="C218" s="37">
        <v>1</v>
      </c>
      <c r="D218" s="44">
        <v>420</v>
      </c>
      <c r="E218" s="44">
        <v>400</v>
      </c>
      <c r="F218" s="44">
        <f>D218-E218</f>
        <v>20</v>
      </c>
      <c r="G218" s="44">
        <f>F218*$C$218</f>
        <v>20</v>
      </c>
      <c r="H218" s="45">
        <v>0.109</v>
      </c>
      <c r="I218" s="46">
        <f>G218*H218</f>
        <v>2.1800000000000002</v>
      </c>
    </row>
    <row r="219" spans="1:9">
      <c r="A219" s="39"/>
      <c r="B219" s="40" t="s">
        <v>122</v>
      </c>
      <c r="C219" s="37"/>
      <c r="D219" s="44">
        <v>850</v>
      </c>
      <c r="E219" s="44">
        <v>800</v>
      </c>
      <c r="F219" s="44">
        <f>D219-E219</f>
        <v>50</v>
      </c>
      <c r="G219" s="44">
        <f>F219*$C$218</f>
        <v>50</v>
      </c>
      <c r="H219" s="45">
        <v>4.9000000000000002E-2</v>
      </c>
      <c r="I219" s="46">
        <f>G219*H219</f>
        <v>2.4500000000000002</v>
      </c>
    </row>
    <row r="220" spans="1:9">
      <c r="A220" s="39"/>
      <c r="B220" s="40" t="s">
        <v>123</v>
      </c>
      <c r="C220" s="37"/>
      <c r="D220" s="44">
        <v>350</v>
      </c>
      <c r="E220" s="44">
        <v>350</v>
      </c>
      <c r="F220" s="44">
        <f>D220-E220</f>
        <v>0</v>
      </c>
      <c r="G220" s="44">
        <f>F220*$C$218</f>
        <v>0</v>
      </c>
      <c r="H220" s="45">
        <v>1.2E-2</v>
      </c>
      <c r="I220" s="46">
        <f>G220*H220</f>
        <v>0</v>
      </c>
    </row>
    <row r="221" spans="1:9">
      <c r="A221" s="39"/>
      <c r="B221" s="40" t="s">
        <v>124</v>
      </c>
      <c r="C221" s="37"/>
      <c r="D221" s="44"/>
      <c r="E221" s="44"/>
      <c r="F221" s="44"/>
      <c r="G221" s="44">
        <f>SUM(G218:G220)</f>
        <v>70</v>
      </c>
      <c r="H221" s="45">
        <v>4.8000000000000001E-2</v>
      </c>
      <c r="I221" s="46">
        <f>G221*H221</f>
        <v>3.36</v>
      </c>
    </row>
    <row r="222" spans="1:9">
      <c r="A222" s="39"/>
      <c r="B222" s="40" t="s">
        <v>125</v>
      </c>
      <c r="C222" s="37"/>
      <c r="D222" s="44"/>
      <c r="E222" s="44"/>
      <c r="F222" s="44"/>
      <c r="G222" s="44">
        <f>G221</f>
        <v>70</v>
      </c>
      <c r="H222" s="45">
        <v>1E-3</v>
      </c>
      <c r="I222" s="46">
        <f>G222*H222</f>
        <v>7.0000000000000007E-2</v>
      </c>
    </row>
    <row r="223" spans="1:9">
      <c r="A223" s="39"/>
      <c r="B223" s="40"/>
      <c r="C223" s="37"/>
      <c r="D223" s="44"/>
      <c r="E223" s="44"/>
      <c r="F223" s="44"/>
      <c r="G223" s="44"/>
      <c r="H223" s="45"/>
      <c r="I223" s="46">
        <f>SUM(I218:I222)</f>
        <v>8.06</v>
      </c>
    </row>
    <row r="224" spans="1:9">
      <c r="A224" s="39"/>
      <c r="B224" s="40" t="s">
        <v>126</v>
      </c>
      <c r="C224" s="37"/>
      <c r="D224" s="44"/>
      <c r="E224" s="44"/>
      <c r="F224" s="44"/>
      <c r="G224" s="44"/>
      <c r="H224" s="45"/>
      <c r="I224" s="46">
        <f>I223*0.2</f>
        <v>1.6120000000000001</v>
      </c>
    </row>
    <row r="225" spans="1:9" ht="13.5" thickBot="1">
      <c r="A225" s="88"/>
      <c r="B225" s="91"/>
      <c r="C225" s="92"/>
      <c r="D225" s="92"/>
      <c r="E225" s="92"/>
      <c r="F225" s="92"/>
      <c r="G225" s="92"/>
      <c r="H225" s="85"/>
      <c r="I225" s="93">
        <f>SUM(I223+I224)</f>
        <v>9.6720000000000006</v>
      </c>
    </row>
    <row r="226" spans="1:9" ht="13.5" thickTop="1">
      <c r="A226" s="53">
        <v>30</v>
      </c>
      <c r="B226" s="54" t="s">
        <v>31</v>
      </c>
      <c r="C226" s="55"/>
      <c r="D226" s="56"/>
      <c r="E226" s="56"/>
      <c r="F226" s="56" t="s">
        <v>3</v>
      </c>
      <c r="G226" s="56" t="s">
        <v>4</v>
      </c>
      <c r="H226" s="57"/>
      <c r="I226" s="58"/>
    </row>
    <row r="227" spans="1:9">
      <c r="A227" s="53"/>
      <c r="B227" s="54" t="s">
        <v>131</v>
      </c>
      <c r="C227" s="59">
        <v>1</v>
      </c>
      <c r="D227" s="60">
        <v>15391</v>
      </c>
      <c r="E227" s="60">
        <v>15391</v>
      </c>
      <c r="F227" s="60">
        <f>D227-E227</f>
        <v>0</v>
      </c>
      <c r="G227" s="60">
        <f>F227*$C$193</f>
        <v>0</v>
      </c>
      <c r="H227" s="61">
        <v>7.1999999999999995E-2</v>
      </c>
      <c r="I227" s="62">
        <f>G227*H227</f>
        <v>0</v>
      </c>
    </row>
    <row r="228" spans="1:9">
      <c r="A228" s="53"/>
      <c r="B228" s="40" t="s">
        <v>124</v>
      </c>
      <c r="C228" s="59"/>
      <c r="D228" s="60"/>
      <c r="E228" s="60"/>
      <c r="F228" s="60"/>
      <c r="G228" s="44">
        <f>G227</f>
        <v>0</v>
      </c>
      <c r="H228" s="45">
        <v>4.8000000000000001E-2</v>
      </c>
      <c r="I228" s="46">
        <f>G228*H228</f>
        <v>0</v>
      </c>
    </row>
    <row r="229" spans="1:9">
      <c r="A229" s="53"/>
      <c r="B229" s="40" t="s">
        <v>125</v>
      </c>
      <c r="C229" s="59"/>
      <c r="D229" s="60"/>
      <c r="E229" s="60"/>
      <c r="F229" s="60"/>
      <c r="G229" s="44">
        <f>G228</f>
        <v>0</v>
      </c>
      <c r="H229" s="45">
        <v>1E-3</v>
      </c>
      <c r="I229" s="46">
        <f>G229*H229</f>
        <v>0</v>
      </c>
    </row>
    <row r="230" spans="1:9">
      <c r="A230" s="53"/>
      <c r="B230" s="40"/>
      <c r="C230" s="59"/>
      <c r="D230" s="60"/>
      <c r="E230" s="60"/>
      <c r="F230" s="60"/>
      <c r="G230" s="44"/>
      <c r="H230" s="45"/>
      <c r="I230" s="46">
        <f>SUM(I227:I229)</f>
        <v>0</v>
      </c>
    </row>
    <row r="231" spans="1:9">
      <c r="A231" s="53"/>
      <c r="B231" s="40" t="s">
        <v>126</v>
      </c>
      <c r="C231" s="59"/>
      <c r="D231" s="60"/>
      <c r="E231" s="60"/>
      <c r="F231" s="60"/>
      <c r="G231" s="44"/>
      <c r="H231" s="45"/>
      <c r="I231" s="46">
        <f>I230*0.2</f>
        <v>0</v>
      </c>
    </row>
    <row r="232" spans="1:9" ht="13.5" thickBot="1">
      <c r="A232" s="95"/>
      <c r="B232" s="91"/>
      <c r="C232" s="96"/>
      <c r="D232" s="96"/>
      <c r="E232" s="96"/>
      <c r="F232" s="96"/>
      <c r="G232" s="92"/>
      <c r="H232" s="85"/>
      <c r="I232" s="93">
        <f>SUM(I230+I231)</f>
        <v>0</v>
      </c>
    </row>
    <row r="233" spans="1:9" ht="13.5" thickTop="1">
      <c r="A233" s="53">
        <v>31</v>
      </c>
      <c r="B233" s="54" t="s">
        <v>32</v>
      </c>
      <c r="C233" s="55"/>
      <c r="D233" s="56"/>
      <c r="E233" s="56"/>
      <c r="F233" s="56" t="s">
        <v>3</v>
      </c>
      <c r="G233" s="56" t="s">
        <v>4</v>
      </c>
      <c r="H233" s="57"/>
      <c r="I233" s="58"/>
    </row>
    <row r="234" spans="1:9">
      <c r="A234" s="53"/>
      <c r="B234" s="54" t="s">
        <v>131</v>
      </c>
      <c r="C234" s="59">
        <v>1</v>
      </c>
      <c r="D234" s="60">
        <v>13633</v>
      </c>
      <c r="E234" s="60">
        <v>13633</v>
      </c>
      <c r="F234" s="60">
        <f>D234-E234</f>
        <v>0</v>
      </c>
      <c r="G234" s="60">
        <f>F234*$C$193</f>
        <v>0</v>
      </c>
      <c r="H234" s="61">
        <v>7.1999999999999995E-2</v>
      </c>
      <c r="I234" s="62">
        <f>G234*H234</f>
        <v>0</v>
      </c>
    </row>
    <row r="235" spans="1:9">
      <c r="A235" s="53"/>
      <c r="B235" s="40" t="s">
        <v>124</v>
      </c>
      <c r="C235" s="59"/>
      <c r="D235" s="60"/>
      <c r="E235" s="60"/>
      <c r="F235" s="60"/>
      <c r="G235" s="44">
        <f>G234</f>
        <v>0</v>
      </c>
      <c r="H235" s="45">
        <v>4.8000000000000001E-2</v>
      </c>
      <c r="I235" s="46">
        <f>G235*H235</f>
        <v>0</v>
      </c>
    </row>
    <row r="236" spans="1:9">
      <c r="A236" s="53"/>
      <c r="B236" s="40" t="s">
        <v>125</v>
      </c>
      <c r="C236" s="59"/>
      <c r="D236" s="60"/>
      <c r="E236" s="60"/>
      <c r="F236" s="60"/>
      <c r="G236" s="44">
        <f>G235</f>
        <v>0</v>
      </c>
      <c r="H236" s="45">
        <v>1E-3</v>
      </c>
      <c r="I236" s="46">
        <f>G236*H236</f>
        <v>0</v>
      </c>
    </row>
    <row r="237" spans="1:9">
      <c r="A237" s="53"/>
      <c r="B237" s="40"/>
      <c r="C237" s="59"/>
      <c r="D237" s="60"/>
      <c r="E237" s="60"/>
      <c r="F237" s="60"/>
      <c r="G237" s="44"/>
      <c r="H237" s="45"/>
      <c r="I237" s="46">
        <f>SUM(I234:I236)</f>
        <v>0</v>
      </c>
    </row>
    <row r="238" spans="1:9">
      <c r="A238" s="53"/>
      <c r="B238" s="40" t="s">
        <v>126</v>
      </c>
      <c r="C238" s="59"/>
      <c r="D238" s="60"/>
      <c r="E238" s="60"/>
      <c r="F238" s="60"/>
      <c r="G238" s="44"/>
      <c r="H238" s="45"/>
      <c r="I238" s="46">
        <f>I237*0.2</f>
        <v>0</v>
      </c>
    </row>
    <row r="239" spans="1:9" ht="13.5" thickBot="1">
      <c r="A239" s="95"/>
      <c r="B239" s="91"/>
      <c r="C239" s="96"/>
      <c r="D239" s="96"/>
      <c r="E239" s="96"/>
      <c r="F239" s="96"/>
      <c r="G239" s="92"/>
      <c r="H239" s="85"/>
      <c r="I239" s="93">
        <f>SUM(I237+I238)</f>
        <v>0</v>
      </c>
    </row>
    <row r="240" spans="1:9" ht="13.5" thickTop="1">
      <c r="A240" s="53">
        <v>33</v>
      </c>
      <c r="B240" s="54" t="s">
        <v>33</v>
      </c>
      <c r="C240" s="55"/>
      <c r="D240" s="56"/>
      <c r="E240" s="56"/>
      <c r="F240" s="56" t="s">
        <v>3</v>
      </c>
      <c r="G240" s="56" t="s">
        <v>4</v>
      </c>
      <c r="H240" s="57"/>
      <c r="I240" s="58"/>
    </row>
    <row r="241" spans="1:9">
      <c r="A241" s="53"/>
      <c r="B241" s="54" t="s">
        <v>131</v>
      </c>
      <c r="C241" s="59">
        <v>1</v>
      </c>
      <c r="D241" s="60">
        <v>12206</v>
      </c>
      <c r="E241" s="60">
        <v>12206</v>
      </c>
      <c r="F241" s="60">
        <f>D241-E241</f>
        <v>0</v>
      </c>
      <c r="G241" s="60">
        <f>F241*$C$193</f>
        <v>0</v>
      </c>
      <c r="H241" s="61">
        <v>7.1999999999999995E-2</v>
      </c>
      <c r="I241" s="62">
        <f>G241*H241</f>
        <v>0</v>
      </c>
    </row>
    <row r="242" spans="1:9">
      <c r="A242" s="53"/>
      <c r="B242" s="40" t="s">
        <v>124</v>
      </c>
      <c r="C242" s="59"/>
      <c r="D242" s="60"/>
      <c r="E242" s="60"/>
      <c r="F242" s="60"/>
      <c r="G242" s="44">
        <f>G241</f>
        <v>0</v>
      </c>
      <c r="H242" s="45">
        <v>4.8000000000000001E-2</v>
      </c>
      <c r="I242" s="46">
        <f>G242*H242</f>
        <v>0</v>
      </c>
    </row>
    <row r="243" spans="1:9">
      <c r="A243" s="53"/>
      <c r="B243" s="40" t="s">
        <v>125</v>
      </c>
      <c r="C243" s="59"/>
      <c r="D243" s="60"/>
      <c r="E243" s="60"/>
      <c r="F243" s="60"/>
      <c r="G243" s="44">
        <f>G242</f>
        <v>0</v>
      </c>
      <c r="H243" s="45">
        <v>1E-3</v>
      </c>
      <c r="I243" s="46">
        <f>G243*H243</f>
        <v>0</v>
      </c>
    </row>
    <row r="244" spans="1:9">
      <c r="A244" s="53"/>
      <c r="B244" s="40"/>
      <c r="C244" s="59"/>
      <c r="D244" s="60"/>
      <c r="E244" s="60"/>
      <c r="F244" s="60"/>
      <c r="G244" s="44"/>
      <c r="H244" s="45"/>
      <c r="I244" s="46">
        <f>SUM(I241:I243)</f>
        <v>0</v>
      </c>
    </row>
    <row r="245" spans="1:9">
      <c r="A245" s="53"/>
      <c r="B245" s="40" t="s">
        <v>126</v>
      </c>
      <c r="C245" s="59"/>
      <c r="D245" s="60"/>
      <c r="E245" s="60"/>
      <c r="F245" s="60"/>
      <c r="G245" s="44"/>
      <c r="H245" s="45"/>
      <c r="I245" s="46">
        <f>I244*0.2</f>
        <v>0</v>
      </c>
    </row>
    <row r="246" spans="1:9" ht="13.5" thickBot="1">
      <c r="A246" s="95"/>
      <c r="B246" s="91"/>
      <c r="C246" s="97"/>
      <c r="D246" s="96"/>
      <c r="E246" s="96"/>
      <c r="F246" s="96"/>
      <c r="G246" s="92"/>
      <c r="H246" s="85"/>
      <c r="I246" s="93">
        <f>SUM(I244+I245)</f>
        <v>0</v>
      </c>
    </row>
    <row r="247" spans="1:9" ht="13.5" thickTop="1">
      <c r="A247" s="53">
        <v>34</v>
      </c>
      <c r="B247" s="54" t="s">
        <v>34</v>
      </c>
      <c r="C247" s="55"/>
      <c r="D247" s="56"/>
      <c r="E247" s="56"/>
      <c r="F247" s="56" t="s">
        <v>3</v>
      </c>
      <c r="G247" s="56" t="s">
        <v>4</v>
      </c>
      <c r="H247" s="57"/>
      <c r="I247" s="58"/>
    </row>
    <row r="248" spans="1:9">
      <c r="A248" s="53"/>
      <c r="B248" s="54" t="s">
        <v>131</v>
      </c>
      <c r="C248" s="59">
        <v>1</v>
      </c>
      <c r="D248" s="60">
        <v>16142</v>
      </c>
      <c r="E248" s="60">
        <v>16142</v>
      </c>
      <c r="F248" s="60">
        <f>D248-E248</f>
        <v>0</v>
      </c>
      <c r="G248" s="60">
        <f>F248*$C$193</f>
        <v>0</v>
      </c>
      <c r="H248" s="61">
        <v>7.1999999999999995E-2</v>
      </c>
      <c r="I248" s="62">
        <f>G248*H248</f>
        <v>0</v>
      </c>
    </row>
    <row r="249" spans="1:9">
      <c r="A249" s="53"/>
      <c r="B249" s="40" t="s">
        <v>124</v>
      </c>
      <c r="C249" s="59"/>
      <c r="D249" s="60"/>
      <c r="E249" s="60"/>
      <c r="F249" s="60"/>
      <c r="G249" s="44">
        <f>G248</f>
        <v>0</v>
      </c>
      <c r="H249" s="45">
        <v>4.8000000000000001E-2</v>
      </c>
      <c r="I249" s="46">
        <f>G249*H249</f>
        <v>0</v>
      </c>
    </row>
    <row r="250" spans="1:9">
      <c r="A250" s="53"/>
      <c r="B250" s="40" t="s">
        <v>125</v>
      </c>
      <c r="C250" s="59"/>
      <c r="D250" s="60"/>
      <c r="E250" s="60"/>
      <c r="F250" s="60"/>
      <c r="G250" s="44">
        <f>G249</f>
        <v>0</v>
      </c>
      <c r="H250" s="45">
        <v>1E-3</v>
      </c>
      <c r="I250" s="46">
        <f>G250*H250</f>
        <v>0</v>
      </c>
    </row>
    <row r="251" spans="1:9">
      <c r="A251" s="53"/>
      <c r="B251" s="40"/>
      <c r="C251" s="59"/>
      <c r="D251" s="60"/>
      <c r="E251" s="60"/>
      <c r="F251" s="60"/>
      <c r="G251" s="44"/>
      <c r="H251" s="45"/>
      <c r="I251" s="46">
        <f>SUM(I248:I250)</f>
        <v>0</v>
      </c>
    </row>
    <row r="252" spans="1:9">
      <c r="A252" s="53"/>
      <c r="B252" s="40" t="s">
        <v>126</v>
      </c>
      <c r="C252" s="59"/>
      <c r="D252" s="60"/>
      <c r="E252" s="60"/>
      <c r="F252" s="60"/>
      <c r="G252" s="44"/>
      <c r="H252" s="45"/>
      <c r="I252" s="46">
        <f>I251*0.2</f>
        <v>0</v>
      </c>
    </row>
    <row r="253" spans="1:9" ht="13.5" thickBot="1">
      <c r="A253" s="95"/>
      <c r="B253" s="91"/>
      <c r="C253" s="95"/>
      <c r="D253" s="98"/>
      <c r="E253" s="98"/>
      <c r="F253" s="98"/>
      <c r="G253" s="92"/>
      <c r="H253" s="85"/>
      <c r="I253" s="93">
        <f>SUM(I251+I252)</f>
        <v>0</v>
      </c>
    </row>
    <row r="254" spans="1:9" ht="13.5" thickTop="1">
      <c r="A254" s="39">
        <v>35</v>
      </c>
      <c r="B254" s="40" t="s">
        <v>35</v>
      </c>
      <c r="C254" s="41"/>
      <c r="D254" s="42"/>
      <c r="E254" s="42"/>
      <c r="F254" s="42" t="s">
        <v>3</v>
      </c>
      <c r="G254" s="42" t="s">
        <v>4</v>
      </c>
      <c r="H254" s="47"/>
      <c r="I254" s="48"/>
    </row>
    <row r="255" spans="1:9">
      <c r="A255" s="39"/>
      <c r="B255" s="40" t="s">
        <v>121</v>
      </c>
      <c r="C255" s="41">
        <v>1</v>
      </c>
      <c r="D255" s="50" t="s">
        <v>158</v>
      </c>
      <c r="E255" s="50" t="s">
        <v>141</v>
      </c>
      <c r="F255" s="44">
        <f>D255-E255</f>
        <v>37</v>
      </c>
      <c r="G255" s="44">
        <f>F255*$C$255</f>
        <v>37</v>
      </c>
      <c r="H255" s="45">
        <v>0.109</v>
      </c>
      <c r="I255" s="46">
        <f>G255*H255</f>
        <v>4.0330000000000004</v>
      </c>
    </row>
    <row r="256" spans="1:9">
      <c r="A256" s="39"/>
      <c r="B256" s="40" t="s">
        <v>122</v>
      </c>
      <c r="C256" s="41"/>
      <c r="D256" s="50" t="s">
        <v>159</v>
      </c>
      <c r="E256" s="50" t="s">
        <v>142</v>
      </c>
      <c r="F256" s="44">
        <f>D256-E256</f>
        <v>56</v>
      </c>
      <c r="G256" s="44">
        <f>F256*$C$255</f>
        <v>56</v>
      </c>
      <c r="H256" s="45">
        <v>4.9000000000000002E-2</v>
      </c>
      <c r="I256" s="46">
        <f>G256*H256</f>
        <v>2.7440000000000002</v>
      </c>
    </row>
    <row r="257" spans="1:9">
      <c r="A257" s="39"/>
      <c r="B257" s="40" t="s">
        <v>123</v>
      </c>
      <c r="C257" s="37"/>
      <c r="D257" s="44">
        <v>474</v>
      </c>
      <c r="E257" s="44">
        <v>454</v>
      </c>
      <c r="F257" s="44">
        <f>D257-E257</f>
        <v>20</v>
      </c>
      <c r="G257" s="44">
        <f>F257*$C$255</f>
        <v>20</v>
      </c>
      <c r="H257" s="45">
        <v>1.2E-2</v>
      </c>
      <c r="I257" s="46">
        <f>G257*H257</f>
        <v>0.24</v>
      </c>
    </row>
    <row r="258" spans="1:9">
      <c r="A258" s="39"/>
      <c r="B258" s="40" t="s">
        <v>124</v>
      </c>
      <c r="C258" s="37"/>
      <c r="D258" s="44"/>
      <c r="E258" s="44"/>
      <c r="F258" s="44"/>
      <c r="G258" s="44">
        <f>SUM(G255:G257)</f>
        <v>113</v>
      </c>
      <c r="H258" s="45">
        <v>4.8000000000000001E-2</v>
      </c>
      <c r="I258" s="46">
        <f>G258*H258</f>
        <v>5.4240000000000004</v>
      </c>
    </row>
    <row r="259" spans="1:9">
      <c r="A259" s="39"/>
      <c r="B259" s="40" t="s">
        <v>125</v>
      </c>
      <c r="C259" s="37"/>
      <c r="D259" s="44"/>
      <c r="E259" s="44"/>
      <c r="F259" s="44"/>
      <c r="G259" s="44">
        <f>G258</f>
        <v>113</v>
      </c>
      <c r="H259" s="45">
        <v>1E-3</v>
      </c>
      <c r="I259" s="46">
        <f>G259*H259</f>
        <v>0.113</v>
      </c>
    </row>
    <row r="260" spans="1:9">
      <c r="A260" s="39"/>
      <c r="B260" s="40"/>
      <c r="C260" s="37"/>
      <c r="D260" s="44"/>
      <c r="E260" s="44"/>
      <c r="F260" s="44"/>
      <c r="G260" s="44"/>
      <c r="H260" s="45"/>
      <c r="I260" s="46">
        <f>SUM(I255:I259)</f>
        <v>12.554000000000002</v>
      </c>
    </row>
    <row r="261" spans="1:9">
      <c r="A261" s="39"/>
      <c r="B261" s="40" t="s">
        <v>126</v>
      </c>
      <c r="C261" s="37"/>
      <c r="D261" s="44"/>
      <c r="E261" s="44"/>
      <c r="F261" s="44"/>
      <c r="G261" s="44"/>
      <c r="H261" s="45"/>
      <c r="I261" s="46">
        <f>I260*0.2</f>
        <v>2.5108000000000006</v>
      </c>
    </row>
    <row r="262" spans="1:9" ht="13.5" thickBot="1">
      <c r="A262" s="88"/>
      <c r="B262" s="91"/>
      <c r="C262" s="89"/>
      <c r="D262" s="92"/>
      <c r="E262" s="92"/>
      <c r="F262" s="92"/>
      <c r="G262" s="92"/>
      <c r="H262" s="85"/>
      <c r="I262" s="93">
        <f>SUM(I260+I261)</f>
        <v>15.064800000000002</v>
      </c>
    </row>
    <row r="263" spans="1:9" ht="13.5" thickTop="1">
      <c r="A263" s="39">
        <v>36</v>
      </c>
      <c r="B263" s="40" t="s">
        <v>36</v>
      </c>
      <c r="C263" s="41"/>
      <c r="D263" s="42"/>
      <c r="E263" s="42"/>
      <c r="F263" s="42" t="s">
        <v>3</v>
      </c>
      <c r="G263" s="42" t="s">
        <v>4</v>
      </c>
      <c r="H263" s="47"/>
      <c r="I263" s="48"/>
    </row>
    <row r="264" spans="1:9">
      <c r="A264" s="39"/>
      <c r="B264" s="40" t="s">
        <v>121</v>
      </c>
      <c r="C264" s="37">
        <v>1</v>
      </c>
      <c r="D264" s="44">
        <v>6144</v>
      </c>
      <c r="E264" s="44">
        <v>5909</v>
      </c>
      <c r="F264" s="44">
        <f>D264-E264</f>
        <v>235</v>
      </c>
      <c r="G264" s="44">
        <f>F264*$C$264</f>
        <v>235</v>
      </c>
      <c r="H264" s="45">
        <v>0.109</v>
      </c>
      <c r="I264" s="46">
        <f>G264*H264</f>
        <v>25.614999999999998</v>
      </c>
    </row>
    <row r="265" spans="1:9">
      <c r="A265" s="39"/>
      <c r="B265" s="40" t="s">
        <v>122</v>
      </c>
      <c r="C265" s="37"/>
      <c r="D265" s="44">
        <v>9111</v>
      </c>
      <c r="E265" s="44">
        <v>8744</v>
      </c>
      <c r="F265" s="44">
        <f>D265-E265</f>
        <v>367</v>
      </c>
      <c r="G265" s="44">
        <f>F265*$C$264</f>
        <v>367</v>
      </c>
      <c r="H265" s="45">
        <v>4.9000000000000002E-2</v>
      </c>
      <c r="I265" s="46">
        <f>G265*H265</f>
        <v>17.983000000000001</v>
      </c>
    </row>
    <row r="266" spans="1:9">
      <c r="A266" s="39"/>
      <c r="B266" s="40" t="s">
        <v>123</v>
      </c>
      <c r="C266" s="37"/>
      <c r="D266" s="44">
        <v>3923</v>
      </c>
      <c r="E266" s="44">
        <v>3745</v>
      </c>
      <c r="F266" s="44">
        <f>D266-E266</f>
        <v>178</v>
      </c>
      <c r="G266" s="44">
        <f>F266*$C$264</f>
        <v>178</v>
      </c>
      <c r="H266" s="45">
        <v>1.2E-2</v>
      </c>
      <c r="I266" s="46">
        <f>G266*H266</f>
        <v>2.1360000000000001</v>
      </c>
    </row>
    <row r="267" spans="1:9">
      <c r="A267" s="39"/>
      <c r="B267" s="40" t="s">
        <v>124</v>
      </c>
      <c r="C267" s="37"/>
      <c r="D267" s="44"/>
      <c r="E267" s="44"/>
      <c r="F267" s="44"/>
      <c r="G267" s="44">
        <f>SUM(G264:G266)</f>
        <v>780</v>
      </c>
      <c r="H267" s="45">
        <v>4.8000000000000001E-2</v>
      </c>
      <c r="I267" s="46">
        <f>G267*H267</f>
        <v>37.44</v>
      </c>
    </row>
    <row r="268" spans="1:9">
      <c r="A268" s="39"/>
      <c r="B268" s="40" t="s">
        <v>125</v>
      </c>
      <c r="C268" s="37"/>
      <c r="D268" s="44"/>
      <c r="E268" s="44"/>
      <c r="F268" s="44"/>
      <c r="G268" s="44">
        <f>G267</f>
        <v>780</v>
      </c>
      <c r="H268" s="45">
        <v>1E-3</v>
      </c>
      <c r="I268" s="46">
        <f>G268*H268</f>
        <v>0.78</v>
      </c>
    </row>
    <row r="269" spans="1:9">
      <c r="A269" s="39"/>
      <c r="B269" s="40"/>
      <c r="C269" s="37"/>
      <c r="D269" s="44"/>
      <c r="E269" s="44"/>
      <c r="F269" s="44"/>
      <c r="G269" s="44"/>
      <c r="H269" s="45"/>
      <c r="I269" s="46">
        <f>SUM(I264:I268)</f>
        <v>83.954000000000008</v>
      </c>
    </row>
    <row r="270" spans="1:9">
      <c r="A270" s="39"/>
      <c r="B270" s="40" t="s">
        <v>126</v>
      </c>
      <c r="C270" s="37"/>
      <c r="D270" s="44"/>
      <c r="E270" s="44"/>
      <c r="F270" s="44"/>
      <c r="G270" s="44"/>
      <c r="H270" s="45"/>
      <c r="I270" s="46">
        <f>I269*0.2</f>
        <v>16.790800000000001</v>
      </c>
    </row>
    <row r="271" spans="1:9" ht="13.5" thickBot="1">
      <c r="A271" s="88"/>
      <c r="B271" s="91"/>
      <c r="C271" s="88"/>
      <c r="D271" s="88"/>
      <c r="E271" s="88"/>
      <c r="F271" s="88"/>
      <c r="G271" s="92"/>
      <c r="H271" s="85"/>
      <c r="I271" s="93">
        <f>SUM(I269+I270)</f>
        <v>100.74480000000001</v>
      </c>
    </row>
    <row r="272" spans="1:9" ht="13.5" thickTop="1">
      <c r="A272" s="39">
        <v>38</v>
      </c>
      <c r="B272" s="40" t="s">
        <v>37</v>
      </c>
      <c r="C272" s="41"/>
      <c r="D272" s="42"/>
      <c r="E272" s="42"/>
      <c r="F272" s="42" t="s">
        <v>3</v>
      </c>
      <c r="G272" s="42" t="s">
        <v>4</v>
      </c>
      <c r="H272" s="47"/>
      <c r="I272" s="48"/>
    </row>
    <row r="273" spans="1:9">
      <c r="A273" s="39"/>
      <c r="B273" s="40" t="s">
        <v>121</v>
      </c>
      <c r="C273" s="37">
        <v>1</v>
      </c>
      <c r="D273" s="44">
        <v>941</v>
      </c>
      <c r="E273" s="44">
        <v>909</v>
      </c>
      <c r="F273" s="44">
        <f>D273-E273</f>
        <v>32</v>
      </c>
      <c r="G273" s="44">
        <f>F273*$C$273</f>
        <v>32</v>
      </c>
      <c r="H273" s="45">
        <v>0.109</v>
      </c>
      <c r="I273" s="46">
        <f>G273*H273</f>
        <v>3.488</v>
      </c>
    </row>
    <row r="274" spans="1:9">
      <c r="A274" s="39"/>
      <c r="B274" s="40" t="s">
        <v>122</v>
      </c>
      <c r="C274" s="37"/>
      <c r="D274" s="44">
        <v>1321</v>
      </c>
      <c r="E274" s="44">
        <v>1270</v>
      </c>
      <c r="F274" s="44">
        <f>D274-E274</f>
        <v>51</v>
      </c>
      <c r="G274" s="44">
        <f>F274*$C$273</f>
        <v>51</v>
      </c>
      <c r="H274" s="45">
        <v>4.9000000000000002E-2</v>
      </c>
      <c r="I274" s="46">
        <f>G274*H274</f>
        <v>2.4990000000000001</v>
      </c>
    </row>
    <row r="275" spans="1:9">
      <c r="A275" s="39"/>
      <c r="B275" s="40" t="s">
        <v>123</v>
      </c>
      <c r="C275" s="37"/>
      <c r="D275" s="44">
        <v>522</v>
      </c>
      <c r="E275" s="44">
        <v>505</v>
      </c>
      <c r="F275" s="44">
        <f>D275-E275</f>
        <v>17</v>
      </c>
      <c r="G275" s="44">
        <f>F275*$C$273</f>
        <v>17</v>
      </c>
      <c r="H275" s="45">
        <v>1.2E-2</v>
      </c>
      <c r="I275" s="46">
        <f>G275*H275</f>
        <v>0.20400000000000001</v>
      </c>
    </row>
    <row r="276" spans="1:9">
      <c r="A276" s="39"/>
      <c r="B276" s="40" t="s">
        <v>124</v>
      </c>
      <c r="C276" s="37"/>
      <c r="D276" s="44"/>
      <c r="E276" s="44"/>
      <c r="F276" s="44"/>
      <c r="G276" s="44">
        <f>SUM(G273:G275)</f>
        <v>100</v>
      </c>
      <c r="H276" s="45">
        <v>4.8000000000000001E-2</v>
      </c>
      <c r="I276" s="46">
        <f>G276*H276</f>
        <v>4.8</v>
      </c>
    </row>
    <row r="277" spans="1:9">
      <c r="A277" s="39"/>
      <c r="B277" s="40" t="s">
        <v>125</v>
      </c>
      <c r="C277" s="37"/>
      <c r="D277" s="44"/>
      <c r="E277" s="44"/>
      <c r="F277" s="44"/>
      <c r="G277" s="44">
        <f>G276</f>
        <v>100</v>
      </c>
      <c r="H277" s="45">
        <v>1E-3</v>
      </c>
      <c r="I277" s="46">
        <f>G277*H277</f>
        <v>0.1</v>
      </c>
    </row>
    <row r="278" spans="1:9">
      <c r="A278" s="39"/>
      <c r="B278" s="40"/>
      <c r="C278" s="37"/>
      <c r="D278" s="44"/>
      <c r="E278" s="44"/>
      <c r="F278" s="44"/>
      <c r="G278" s="44"/>
      <c r="H278" s="45"/>
      <c r="I278" s="46">
        <f>SUM(I273:I277)</f>
        <v>11.090999999999999</v>
      </c>
    </row>
    <row r="279" spans="1:9">
      <c r="A279" s="39"/>
      <c r="B279" s="40" t="s">
        <v>126</v>
      </c>
      <c r="C279" s="37"/>
      <c r="D279" s="44"/>
      <c r="E279" s="44"/>
      <c r="F279" s="44"/>
      <c r="G279" s="44"/>
      <c r="H279" s="45"/>
      <c r="I279" s="46">
        <f>I278*0.2</f>
        <v>2.2181999999999999</v>
      </c>
    </row>
    <row r="280" spans="1:9" ht="13.5" thickBot="1">
      <c r="A280" s="88"/>
      <c r="B280" s="91"/>
      <c r="C280" s="89"/>
      <c r="D280" s="92"/>
      <c r="E280" s="92"/>
      <c r="F280" s="92"/>
      <c r="G280" s="92"/>
      <c r="H280" s="85"/>
      <c r="I280" s="93">
        <f>SUM(I278+I279)</f>
        <v>13.309199999999999</v>
      </c>
    </row>
    <row r="281" spans="1:9" ht="13.5" thickTop="1">
      <c r="A281" s="39">
        <v>39</v>
      </c>
      <c r="B281" s="40" t="s">
        <v>38</v>
      </c>
      <c r="C281" s="41"/>
      <c r="D281" s="42"/>
      <c r="E281" s="42"/>
      <c r="F281" s="42" t="s">
        <v>3</v>
      </c>
      <c r="G281" s="42" t="s">
        <v>4</v>
      </c>
      <c r="H281" s="47"/>
      <c r="I281" s="48"/>
    </row>
    <row r="282" spans="1:9">
      <c r="A282" s="39"/>
      <c r="B282" s="40" t="s">
        <v>121</v>
      </c>
      <c r="C282" s="41">
        <v>1</v>
      </c>
      <c r="D282" s="50" t="s">
        <v>160</v>
      </c>
      <c r="E282" s="50" t="s">
        <v>143</v>
      </c>
      <c r="F282" s="44">
        <f>D282-E282</f>
        <v>109</v>
      </c>
      <c r="G282" s="44">
        <f>F282*$C$282</f>
        <v>109</v>
      </c>
      <c r="H282" s="45">
        <v>0.109</v>
      </c>
      <c r="I282" s="46">
        <f>G282*H282</f>
        <v>11.881</v>
      </c>
    </row>
    <row r="283" spans="1:9">
      <c r="A283" s="39"/>
      <c r="B283" s="40" t="s">
        <v>122</v>
      </c>
      <c r="C283" s="41"/>
      <c r="D283" s="50" t="s">
        <v>161</v>
      </c>
      <c r="E283" s="50" t="s">
        <v>144</v>
      </c>
      <c r="F283" s="44">
        <f>D283-E283</f>
        <v>167</v>
      </c>
      <c r="G283" s="44">
        <f>F283*$C$282</f>
        <v>167</v>
      </c>
      <c r="H283" s="45">
        <v>4.9000000000000002E-2</v>
      </c>
      <c r="I283" s="46">
        <f>G283*H283</f>
        <v>8.1829999999999998</v>
      </c>
    </row>
    <row r="284" spans="1:9">
      <c r="A284" s="39"/>
      <c r="B284" s="40" t="s">
        <v>123</v>
      </c>
      <c r="C284" s="37"/>
      <c r="D284" s="44">
        <v>1631</v>
      </c>
      <c r="E284" s="44">
        <v>1564</v>
      </c>
      <c r="F284" s="44">
        <f>D284-E284</f>
        <v>67</v>
      </c>
      <c r="G284" s="44">
        <f>F284*$C$282</f>
        <v>67</v>
      </c>
      <c r="H284" s="45">
        <v>1.2E-2</v>
      </c>
      <c r="I284" s="46">
        <f>G284*H284</f>
        <v>0.80400000000000005</v>
      </c>
    </row>
    <row r="285" spans="1:9">
      <c r="A285" s="39"/>
      <c r="B285" s="40" t="s">
        <v>124</v>
      </c>
      <c r="C285" s="37"/>
      <c r="D285" s="44"/>
      <c r="E285" s="44"/>
      <c r="F285" s="44"/>
      <c r="G285" s="44">
        <f>SUM(G282:G284)</f>
        <v>343</v>
      </c>
      <c r="H285" s="45">
        <v>4.8000000000000001E-2</v>
      </c>
      <c r="I285" s="46">
        <f>G285*H285</f>
        <v>16.463999999999999</v>
      </c>
    </row>
    <row r="286" spans="1:9">
      <c r="A286" s="39"/>
      <c r="B286" s="40" t="s">
        <v>125</v>
      </c>
      <c r="C286" s="37"/>
      <c r="D286" s="44"/>
      <c r="E286" s="44"/>
      <c r="F286" s="44"/>
      <c r="G286" s="44">
        <f>G285</f>
        <v>343</v>
      </c>
      <c r="H286" s="45">
        <v>1E-3</v>
      </c>
      <c r="I286" s="46">
        <f>G286*H286</f>
        <v>0.34300000000000003</v>
      </c>
    </row>
    <row r="287" spans="1:9">
      <c r="A287" s="39"/>
      <c r="B287" s="40"/>
      <c r="C287" s="37"/>
      <c r="D287" s="44"/>
      <c r="E287" s="44"/>
      <c r="F287" s="44"/>
      <c r="G287" s="44"/>
      <c r="H287" s="45"/>
      <c r="I287" s="46">
        <f>SUM(I282:I286)</f>
        <v>37.674999999999997</v>
      </c>
    </row>
    <row r="288" spans="1:9">
      <c r="A288" s="39"/>
      <c r="B288" s="40" t="s">
        <v>126</v>
      </c>
      <c r="C288" s="37"/>
      <c r="D288" s="44"/>
      <c r="E288" s="44"/>
      <c r="F288" s="44"/>
      <c r="G288" s="44"/>
      <c r="H288" s="45"/>
      <c r="I288" s="46">
        <f>I287*0.2</f>
        <v>7.5350000000000001</v>
      </c>
    </row>
    <row r="289" spans="1:9" ht="13.5" thickBot="1">
      <c r="A289" s="88"/>
      <c r="B289" s="91"/>
      <c r="C289" s="89"/>
      <c r="D289" s="92"/>
      <c r="E289" s="92"/>
      <c r="F289" s="92"/>
      <c r="G289" s="92"/>
      <c r="H289" s="85"/>
      <c r="I289" s="93">
        <f>SUM(I287+I288)</f>
        <v>45.209999999999994</v>
      </c>
    </row>
    <row r="290" spans="1:9" ht="13.5" thickTop="1">
      <c r="A290" s="39">
        <v>40</v>
      </c>
      <c r="B290" s="40" t="s">
        <v>39</v>
      </c>
      <c r="C290" s="41"/>
      <c r="D290" s="42"/>
      <c r="E290" s="42"/>
      <c r="F290" s="42" t="s">
        <v>3</v>
      </c>
      <c r="G290" s="42" t="s">
        <v>4</v>
      </c>
      <c r="H290" s="47"/>
      <c r="I290" s="48"/>
    </row>
    <row r="291" spans="1:9">
      <c r="A291" s="39"/>
      <c r="B291" s="40" t="s">
        <v>121</v>
      </c>
      <c r="C291" s="41">
        <v>1</v>
      </c>
      <c r="D291" s="50" t="s">
        <v>162</v>
      </c>
      <c r="E291" s="50" t="s">
        <v>145</v>
      </c>
      <c r="F291" s="44">
        <f>D291-E291</f>
        <v>89</v>
      </c>
      <c r="G291" s="44">
        <f>F291*$C$291</f>
        <v>89</v>
      </c>
      <c r="H291" s="45">
        <v>0.109</v>
      </c>
      <c r="I291" s="46">
        <f>G291*H291</f>
        <v>9.7010000000000005</v>
      </c>
    </row>
    <row r="292" spans="1:9">
      <c r="A292" s="39"/>
      <c r="B292" s="40" t="s">
        <v>122</v>
      </c>
      <c r="C292" s="41"/>
      <c r="D292" s="50" t="s">
        <v>163</v>
      </c>
      <c r="E292" s="50" t="s">
        <v>146</v>
      </c>
      <c r="F292" s="44">
        <f>D292-E292</f>
        <v>133</v>
      </c>
      <c r="G292" s="44">
        <f>F292*$C$291</f>
        <v>133</v>
      </c>
      <c r="H292" s="45">
        <v>4.9000000000000002E-2</v>
      </c>
      <c r="I292" s="46">
        <f>G292*H292</f>
        <v>6.5170000000000003</v>
      </c>
    </row>
    <row r="293" spans="1:9">
      <c r="A293" s="39"/>
      <c r="B293" s="40" t="s">
        <v>123</v>
      </c>
      <c r="C293" s="37"/>
      <c r="D293" s="44">
        <v>1075</v>
      </c>
      <c r="E293" s="44">
        <v>1031</v>
      </c>
      <c r="F293" s="44">
        <f>D293-E293</f>
        <v>44</v>
      </c>
      <c r="G293" s="44">
        <f>F293*$C$291</f>
        <v>44</v>
      </c>
      <c r="H293" s="45">
        <v>1.2E-2</v>
      </c>
      <c r="I293" s="46">
        <f>G293*H293</f>
        <v>0.52800000000000002</v>
      </c>
    </row>
    <row r="294" spans="1:9">
      <c r="A294" s="39"/>
      <c r="B294" s="40" t="s">
        <v>124</v>
      </c>
      <c r="C294" s="37"/>
      <c r="D294" s="44"/>
      <c r="E294" s="44"/>
      <c r="F294" s="44"/>
      <c r="G294" s="44">
        <f>SUM(G291:G293)</f>
        <v>266</v>
      </c>
      <c r="H294" s="45">
        <v>4.8000000000000001E-2</v>
      </c>
      <c r="I294" s="46">
        <f>G294*H294</f>
        <v>12.768000000000001</v>
      </c>
    </row>
    <row r="295" spans="1:9">
      <c r="A295" s="39"/>
      <c r="B295" s="40" t="s">
        <v>125</v>
      </c>
      <c r="C295" s="37"/>
      <c r="D295" s="44"/>
      <c r="E295" s="44"/>
      <c r="F295" s="44"/>
      <c r="G295" s="44">
        <f>G294</f>
        <v>266</v>
      </c>
      <c r="H295" s="45">
        <v>1E-3</v>
      </c>
      <c r="I295" s="46">
        <f>G295*H295</f>
        <v>0.26600000000000001</v>
      </c>
    </row>
    <row r="296" spans="1:9">
      <c r="A296" s="39"/>
      <c r="B296" s="40"/>
      <c r="C296" s="37"/>
      <c r="D296" s="44"/>
      <c r="E296" s="44"/>
      <c r="F296" s="44"/>
      <c r="G296" s="44"/>
      <c r="H296" s="45"/>
      <c r="I296" s="46">
        <f>SUM(I291:I295)</f>
        <v>29.78</v>
      </c>
    </row>
    <row r="297" spans="1:9">
      <c r="A297" s="39"/>
      <c r="B297" s="40" t="s">
        <v>126</v>
      </c>
      <c r="C297" s="37"/>
      <c r="D297" s="44"/>
      <c r="E297" s="44"/>
      <c r="F297" s="44"/>
      <c r="G297" s="44"/>
      <c r="H297" s="45"/>
      <c r="I297" s="46">
        <f>I296*0.2</f>
        <v>5.9560000000000004</v>
      </c>
    </row>
    <row r="298" spans="1:9" ht="13.5" thickBot="1">
      <c r="A298" s="88"/>
      <c r="B298" s="91"/>
      <c r="C298" s="89"/>
      <c r="D298" s="92"/>
      <c r="E298" s="92"/>
      <c r="F298" s="92"/>
      <c r="G298" s="92"/>
      <c r="H298" s="85"/>
      <c r="I298" s="93">
        <f>SUM(I296+I297)</f>
        <v>35.736000000000004</v>
      </c>
    </row>
    <row r="299" spans="1:9" ht="13.5" thickTop="1">
      <c r="A299" s="39">
        <v>41</v>
      </c>
      <c r="B299" s="40" t="s">
        <v>40</v>
      </c>
      <c r="C299" s="41"/>
      <c r="D299" s="42"/>
      <c r="E299" s="42"/>
      <c r="F299" s="42" t="s">
        <v>3</v>
      </c>
      <c r="G299" s="42" t="s">
        <v>4</v>
      </c>
      <c r="H299" s="47"/>
      <c r="I299" s="48"/>
    </row>
    <row r="300" spans="1:9">
      <c r="A300" s="39"/>
      <c r="B300" s="40" t="s">
        <v>121</v>
      </c>
      <c r="C300" s="41"/>
      <c r="D300" s="50" t="s">
        <v>164</v>
      </c>
      <c r="E300" s="50" t="s">
        <v>147</v>
      </c>
      <c r="F300" s="44">
        <f>D300-E300</f>
        <v>89</v>
      </c>
      <c r="G300" s="44">
        <f>F300*$C$302</f>
        <v>89</v>
      </c>
      <c r="H300" s="45">
        <v>0.109</v>
      </c>
      <c r="I300" s="46">
        <f>G300*H300</f>
        <v>9.7010000000000005</v>
      </c>
    </row>
    <row r="301" spans="1:9">
      <c r="A301" s="39"/>
      <c r="B301" s="40" t="s">
        <v>122</v>
      </c>
      <c r="C301" s="41"/>
      <c r="D301" s="50" t="s">
        <v>165</v>
      </c>
      <c r="E301" s="50" t="s">
        <v>148</v>
      </c>
      <c r="F301" s="44">
        <f>D301-E301</f>
        <v>144</v>
      </c>
      <c r="G301" s="44">
        <f>F301*$C$302</f>
        <v>144</v>
      </c>
      <c r="H301" s="45">
        <v>4.9000000000000002E-2</v>
      </c>
      <c r="I301" s="46">
        <f>G301*H301</f>
        <v>7.056</v>
      </c>
    </row>
    <row r="302" spans="1:9">
      <c r="A302" s="39"/>
      <c r="B302" s="40" t="s">
        <v>123</v>
      </c>
      <c r="C302" s="37">
        <v>1</v>
      </c>
      <c r="D302" s="44">
        <v>1649</v>
      </c>
      <c r="E302" s="44">
        <v>1564</v>
      </c>
      <c r="F302" s="44">
        <f>D302-E302</f>
        <v>85</v>
      </c>
      <c r="G302" s="44">
        <f>F302*$C$302</f>
        <v>85</v>
      </c>
      <c r="H302" s="45">
        <v>1.2E-2</v>
      </c>
      <c r="I302" s="46">
        <f>G302*H302</f>
        <v>1.02</v>
      </c>
    </row>
    <row r="303" spans="1:9">
      <c r="A303" s="39"/>
      <c r="B303" s="40" t="s">
        <v>124</v>
      </c>
      <c r="C303" s="37"/>
      <c r="D303" s="44"/>
      <c r="E303" s="44"/>
      <c r="F303" s="44"/>
      <c r="G303" s="44">
        <f>SUM(G300:G302)</f>
        <v>318</v>
      </c>
      <c r="H303" s="45">
        <v>4.8000000000000001E-2</v>
      </c>
      <c r="I303" s="46">
        <f>G303*H303</f>
        <v>15.264000000000001</v>
      </c>
    </row>
    <row r="304" spans="1:9">
      <c r="A304" s="39"/>
      <c r="B304" s="40" t="s">
        <v>125</v>
      </c>
      <c r="C304" s="37"/>
      <c r="D304" s="44"/>
      <c r="E304" s="44"/>
      <c r="F304" s="44"/>
      <c r="G304" s="44">
        <f>G303</f>
        <v>318</v>
      </c>
      <c r="H304" s="45">
        <v>1E-3</v>
      </c>
      <c r="I304" s="46">
        <f>G304*H304</f>
        <v>0.318</v>
      </c>
    </row>
    <row r="305" spans="1:18">
      <c r="A305" s="39"/>
      <c r="B305" s="40"/>
      <c r="C305" s="37"/>
      <c r="D305" s="44"/>
      <c r="E305" s="44"/>
      <c r="F305" s="44"/>
      <c r="G305" s="44"/>
      <c r="H305" s="45"/>
      <c r="I305" s="46">
        <f>SUM(I300:I304)</f>
        <v>33.359000000000002</v>
      </c>
    </row>
    <row r="306" spans="1:18">
      <c r="A306" s="39"/>
      <c r="B306" s="40" t="s">
        <v>126</v>
      </c>
      <c r="C306" s="37"/>
      <c r="D306" s="44"/>
      <c r="E306" s="44"/>
      <c r="F306" s="44"/>
      <c r="G306" s="44"/>
      <c r="H306" s="45"/>
      <c r="I306" s="46">
        <f>I305*0.2</f>
        <v>6.6718000000000011</v>
      </c>
    </row>
    <row r="307" spans="1:18" ht="13.5" thickBot="1">
      <c r="A307" s="88"/>
      <c r="B307" s="91"/>
      <c r="C307" s="88"/>
      <c r="D307" s="90"/>
      <c r="E307" s="90"/>
      <c r="F307" s="90"/>
      <c r="G307" s="92"/>
      <c r="H307" s="85"/>
      <c r="I307" s="93">
        <f>SUM(I305+I306)</f>
        <v>40.030799999999999</v>
      </c>
    </row>
    <row r="308" spans="1:18" ht="13.5" thickTop="1">
      <c r="A308" s="39">
        <v>42</v>
      </c>
      <c r="B308" s="40" t="s">
        <v>41</v>
      </c>
      <c r="C308" s="41"/>
      <c r="D308" s="42"/>
      <c r="E308" s="42"/>
      <c r="F308" s="42" t="s">
        <v>3</v>
      </c>
      <c r="G308" s="42" t="s">
        <v>4</v>
      </c>
      <c r="H308" s="47"/>
      <c r="I308" s="48"/>
      <c r="J308" s="39">
        <v>42</v>
      </c>
      <c r="K308" s="40" t="s">
        <v>41</v>
      </c>
      <c r="L308" s="41"/>
      <c r="M308" s="42"/>
      <c r="N308" s="42"/>
      <c r="O308" s="42" t="s">
        <v>3</v>
      </c>
      <c r="P308" s="42" t="s">
        <v>4</v>
      </c>
      <c r="Q308" s="47"/>
      <c r="R308" s="48"/>
    </row>
    <row r="309" spans="1:18">
      <c r="A309" s="39"/>
      <c r="B309" s="40" t="s">
        <v>121</v>
      </c>
      <c r="C309" s="37">
        <v>80</v>
      </c>
      <c r="D309" s="44">
        <v>115</v>
      </c>
      <c r="E309" s="44">
        <v>0</v>
      </c>
      <c r="F309" s="44">
        <f t="shared" ref="F309:F314" si="2">D309-E309</f>
        <v>115</v>
      </c>
      <c r="G309" s="44">
        <f t="shared" ref="G309:G314" si="3">F309*$C$309</f>
        <v>9200</v>
      </c>
      <c r="H309" s="45">
        <v>0.109</v>
      </c>
      <c r="I309" s="46">
        <f>G309*H309</f>
        <v>1002.8</v>
      </c>
      <c r="J309" s="39"/>
      <c r="K309" s="40" t="s">
        <v>121</v>
      </c>
      <c r="L309" s="37">
        <v>80</v>
      </c>
      <c r="M309" s="44">
        <v>3623</v>
      </c>
      <c r="N309" s="44">
        <v>3612</v>
      </c>
      <c r="O309" s="44">
        <f t="shared" ref="O309:O314" si="4">M309-N309</f>
        <v>11</v>
      </c>
      <c r="P309" s="44">
        <f t="shared" ref="P309:P314" si="5">O309*$C$309</f>
        <v>880</v>
      </c>
      <c r="Q309" s="45">
        <v>0.109</v>
      </c>
      <c r="R309" s="46">
        <f>P309*Q309</f>
        <v>95.92</v>
      </c>
    </row>
    <row r="310" spans="1:18">
      <c r="A310" s="39"/>
      <c r="B310" s="40" t="s">
        <v>122</v>
      </c>
      <c r="C310" s="37"/>
      <c r="D310" s="44">
        <v>196</v>
      </c>
      <c r="E310" s="44">
        <v>0</v>
      </c>
      <c r="F310" s="44">
        <f t="shared" si="2"/>
        <v>196</v>
      </c>
      <c r="G310" s="44">
        <f t="shared" si="3"/>
        <v>15680</v>
      </c>
      <c r="H310" s="45">
        <v>4.9000000000000002E-2</v>
      </c>
      <c r="I310" s="46">
        <f>G310*H310</f>
        <v>768.32</v>
      </c>
      <c r="J310" s="39"/>
      <c r="K310" s="40" t="s">
        <v>122</v>
      </c>
      <c r="L310" s="37"/>
      <c r="M310" s="44">
        <v>6088</v>
      </c>
      <c r="N310" s="44">
        <v>6070</v>
      </c>
      <c r="O310" s="44">
        <f t="shared" si="4"/>
        <v>18</v>
      </c>
      <c r="P310" s="44">
        <f t="shared" si="5"/>
        <v>1440</v>
      </c>
      <c r="Q310" s="45">
        <v>4.9000000000000002E-2</v>
      </c>
      <c r="R310" s="46">
        <f>P310*Q310</f>
        <v>70.56</v>
      </c>
    </row>
    <row r="311" spans="1:18">
      <c r="A311" s="39"/>
      <c r="B311" s="40" t="s">
        <v>123</v>
      </c>
      <c r="C311" s="37"/>
      <c r="D311" s="44">
        <v>155</v>
      </c>
      <c r="E311" s="44">
        <v>0</v>
      </c>
      <c r="F311" s="44">
        <f t="shared" si="2"/>
        <v>155</v>
      </c>
      <c r="G311" s="44">
        <f t="shared" si="3"/>
        <v>12400</v>
      </c>
      <c r="H311" s="45">
        <v>1.2E-2</v>
      </c>
      <c r="I311" s="46">
        <f>G311*H311</f>
        <v>148.80000000000001</v>
      </c>
      <c r="J311" s="39"/>
      <c r="K311" s="40" t="s">
        <v>123</v>
      </c>
      <c r="L311" s="37"/>
      <c r="M311" s="44">
        <v>4880</v>
      </c>
      <c r="N311" s="44">
        <v>4786</v>
      </c>
      <c r="O311" s="44">
        <f t="shared" si="4"/>
        <v>94</v>
      </c>
      <c r="P311" s="44">
        <f t="shared" si="5"/>
        <v>7520</v>
      </c>
      <c r="Q311" s="45">
        <v>1.2E-2</v>
      </c>
      <c r="R311" s="46">
        <f>P311*Q311</f>
        <v>90.24</v>
      </c>
    </row>
    <row r="312" spans="1:18">
      <c r="A312" s="39"/>
      <c r="B312" s="40" t="s">
        <v>127</v>
      </c>
      <c r="C312" s="37"/>
      <c r="D312" s="44">
        <v>36</v>
      </c>
      <c r="E312" s="44">
        <v>0</v>
      </c>
      <c r="F312" s="44">
        <f t="shared" si="2"/>
        <v>36</v>
      </c>
      <c r="G312" s="44">
        <f t="shared" si="3"/>
        <v>2880</v>
      </c>
      <c r="H312" s="45"/>
      <c r="I312" s="46"/>
      <c r="J312" s="39"/>
      <c r="K312" s="40" t="s">
        <v>127</v>
      </c>
      <c r="L312" s="37"/>
      <c r="M312" s="44">
        <v>2032</v>
      </c>
      <c r="N312" s="44">
        <v>2019</v>
      </c>
      <c r="O312" s="44">
        <f t="shared" si="4"/>
        <v>13</v>
      </c>
      <c r="P312" s="44">
        <f t="shared" si="5"/>
        <v>1040</v>
      </c>
      <c r="Q312" s="45"/>
      <c r="R312" s="46"/>
    </row>
    <row r="313" spans="1:18">
      <c r="A313" s="39"/>
      <c r="B313" s="40" t="s">
        <v>128</v>
      </c>
      <c r="C313" s="37"/>
      <c r="D313" s="44">
        <v>28</v>
      </c>
      <c r="E313" s="44">
        <v>0</v>
      </c>
      <c r="F313" s="44">
        <f t="shared" si="2"/>
        <v>28</v>
      </c>
      <c r="G313" s="44">
        <f t="shared" si="3"/>
        <v>2240</v>
      </c>
      <c r="H313" s="45"/>
      <c r="I313" s="46"/>
      <c r="J313" s="39"/>
      <c r="K313" s="40" t="s">
        <v>128</v>
      </c>
      <c r="L313" s="37"/>
      <c r="M313" s="44">
        <v>1019</v>
      </c>
      <c r="N313" s="44">
        <v>1013</v>
      </c>
      <c r="O313" s="44">
        <f t="shared" si="4"/>
        <v>6</v>
      </c>
      <c r="P313" s="44">
        <f t="shared" si="5"/>
        <v>480</v>
      </c>
      <c r="Q313" s="45"/>
      <c r="R313" s="46"/>
    </row>
    <row r="314" spans="1:18">
      <c r="A314" s="39"/>
      <c r="B314" s="40" t="s">
        <v>129</v>
      </c>
      <c r="C314" s="52"/>
      <c r="D314" s="44">
        <v>0</v>
      </c>
      <c r="E314" s="44">
        <v>0</v>
      </c>
      <c r="F314" s="44">
        <f t="shared" si="2"/>
        <v>0</v>
      </c>
      <c r="G314" s="44">
        <f t="shared" si="3"/>
        <v>0</v>
      </c>
      <c r="H314" s="45"/>
      <c r="I314" s="46"/>
      <c r="J314" s="39"/>
      <c r="K314" s="40" t="s">
        <v>129</v>
      </c>
      <c r="L314" s="52"/>
      <c r="M314" s="44">
        <v>0</v>
      </c>
      <c r="N314" s="44">
        <v>0</v>
      </c>
      <c r="O314" s="44">
        <f t="shared" si="4"/>
        <v>0</v>
      </c>
      <c r="P314" s="44">
        <f t="shared" si="5"/>
        <v>0</v>
      </c>
      <c r="Q314" s="45"/>
      <c r="R314" s="46"/>
    </row>
    <row r="315" spans="1:18">
      <c r="A315" s="39"/>
      <c r="B315" s="40" t="s">
        <v>124</v>
      </c>
      <c r="C315" s="37"/>
      <c r="D315" s="44"/>
      <c r="E315" s="44"/>
      <c r="F315" s="44"/>
      <c r="G315" s="44">
        <f>SUM(G309:G311)</f>
        <v>37280</v>
      </c>
      <c r="H315" s="45">
        <v>4.8000000000000001E-2</v>
      </c>
      <c r="I315" s="46">
        <f>G315*H315</f>
        <v>1789.44</v>
      </c>
      <c r="J315" s="39"/>
      <c r="K315" s="40" t="s">
        <v>124</v>
      </c>
      <c r="L315" s="37"/>
      <c r="M315" s="44"/>
      <c r="N315" s="44"/>
      <c r="O315" s="44"/>
      <c r="P315" s="44">
        <f>SUM(P309:P311)</f>
        <v>9840</v>
      </c>
      <c r="Q315" s="45">
        <v>4.8000000000000001E-2</v>
      </c>
      <c r="R315" s="46">
        <f>P315*Q315</f>
        <v>472.32</v>
      </c>
    </row>
    <row r="316" spans="1:18">
      <c r="A316" s="39"/>
      <c r="B316" s="40" t="s">
        <v>125</v>
      </c>
      <c r="C316" s="37"/>
      <c r="D316" s="44"/>
      <c r="E316" s="44"/>
      <c r="F316" s="44"/>
      <c r="G316" s="44">
        <f>G315</f>
        <v>37280</v>
      </c>
      <c r="H316" s="45">
        <v>1E-3</v>
      </c>
      <c r="I316" s="46">
        <f>G316*H316</f>
        <v>37.28</v>
      </c>
      <c r="J316" s="39"/>
      <c r="K316" s="40" t="s">
        <v>125</v>
      </c>
      <c r="L316" s="37"/>
      <c r="M316" s="44"/>
      <c r="N316" s="44"/>
      <c r="O316" s="44"/>
      <c r="P316" s="44">
        <f>P315</f>
        <v>9840</v>
      </c>
      <c r="Q316" s="45">
        <v>1E-3</v>
      </c>
      <c r="R316" s="46">
        <f>P316*Q316</f>
        <v>9.84</v>
      </c>
    </row>
    <row r="317" spans="1:18">
      <c r="A317" s="39"/>
      <c r="B317" s="40"/>
      <c r="C317" s="37"/>
      <c r="D317" s="44"/>
      <c r="E317" s="44"/>
      <c r="F317" s="44"/>
      <c r="G317" s="44"/>
      <c r="H317" s="45"/>
      <c r="I317" s="46">
        <f>SUM(I309:I316)</f>
        <v>3746.64</v>
      </c>
      <c r="J317" s="39"/>
      <c r="K317" s="40"/>
      <c r="L317" s="37"/>
      <c r="M317" s="44"/>
      <c r="N317" s="44"/>
      <c r="O317" s="44"/>
      <c r="P317" s="44"/>
      <c r="Q317" s="45"/>
      <c r="R317" s="46">
        <f>SUM(R309:R316)</f>
        <v>738.88</v>
      </c>
    </row>
    <row r="318" spans="1:18">
      <c r="A318" s="39"/>
      <c r="B318" s="40" t="s">
        <v>126</v>
      </c>
      <c r="C318" s="37"/>
      <c r="D318" s="44"/>
      <c r="E318" s="44"/>
      <c r="F318" s="44"/>
      <c r="G318" s="44"/>
      <c r="H318" s="45"/>
      <c r="I318" s="46">
        <f>I317*0.2</f>
        <v>749.32799999999997</v>
      </c>
      <c r="J318" s="39"/>
      <c r="K318" s="40" t="s">
        <v>126</v>
      </c>
      <c r="L318" s="37"/>
      <c r="M318" s="44"/>
      <c r="N318" s="44"/>
      <c r="O318" s="44"/>
      <c r="P318" s="44"/>
      <c r="Q318" s="45"/>
      <c r="R318" s="46">
        <f>R317*0.2</f>
        <v>147.77600000000001</v>
      </c>
    </row>
    <row r="319" spans="1:18" ht="13.5" thickBot="1">
      <c r="A319" s="36"/>
      <c r="B319" s="91"/>
      <c r="C319" s="88"/>
      <c r="D319" s="90"/>
      <c r="E319" s="90"/>
      <c r="F319" s="92" t="s">
        <v>130</v>
      </c>
      <c r="G319" s="94">
        <f>COS(ATAN(G312/(G309+G310)))</f>
        <v>0.9933669029368517</v>
      </c>
      <c r="H319" s="85"/>
      <c r="I319" s="93">
        <f>SUM(I317+I318)</f>
        <v>4495.9679999999998</v>
      </c>
      <c r="J319" s="36"/>
      <c r="K319" s="91"/>
      <c r="L319" s="88"/>
      <c r="M319" s="90"/>
      <c r="N319" s="90"/>
      <c r="O319" s="92" t="s">
        <v>130</v>
      </c>
      <c r="P319" s="94">
        <f>COS(ATAN(P312/(P309+P310)))</f>
        <v>0.91250932451495126</v>
      </c>
      <c r="Q319" s="85"/>
      <c r="R319" s="93">
        <f>SUM(R317+R318)</f>
        <v>886.65599999999995</v>
      </c>
    </row>
    <row r="320" spans="1:18" ht="13.5" thickTop="1">
      <c r="A320" s="39">
        <v>43</v>
      </c>
      <c r="B320" s="40" t="s">
        <v>42</v>
      </c>
      <c r="C320" s="41"/>
      <c r="D320" s="42"/>
      <c r="E320" s="42"/>
      <c r="F320" s="42" t="s">
        <v>3</v>
      </c>
      <c r="G320" s="42" t="s">
        <v>4</v>
      </c>
      <c r="H320" s="47"/>
      <c r="I320" s="48"/>
    </row>
    <row r="321" spans="1:9">
      <c r="A321" s="39"/>
      <c r="B321" s="40" t="s">
        <v>121</v>
      </c>
      <c r="C321" s="37">
        <v>80</v>
      </c>
      <c r="D321" s="44">
        <v>4463</v>
      </c>
      <c r="E321" s="44">
        <v>4286</v>
      </c>
      <c r="F321" s="44">
        <f t="shared" ref="F321:F326" si="6">D321-E321</f>
        <v>177</v>
      </c>
      <c r="G321" s="44">
        <f t="shared" ref="G321:G326" si="7">F321*$C$321</f>
        <v>14160</v>
      </c>
      <c r="H321" s="45">
        <v>0.109</v>
      </c>
      <c r="I321" s="46">
        <f>G321*H321</f>
        <v>1543.44</v>
      </c>
    </row>
    <row r="322" spans="1:9">
      <c r="A322" s="39"/>
      <c r="B322" s="40" t="s">
        <v>122</v>
      </c>
      <c r="C322" s="37"/>
      <c r="D322" s="44">
        <v>7428</v>
      </c>
      <c r="E322" s="44">
        <v>7128</v>
      </c>
      <c r="F322" s="44">
        <f t="shared" si="6"/>
        <v>300</v>
      </c>
      <c r="G322" s="44">
        <f t="shared" si="7"/>
        <v>24000</v>
      </c>
      <c r="H322" s="45">
        <v>4.9000000000000002E-2</v>
      </c>
      <c r="I322" s="46">
        <f>G322*H322</f>
        <v>1176</v>
      </c>
    </row>
    <row r="323" spans="1:9">
      <c r="A323" s="39"/>
      <c r="B323" s="40" t="s">
        <v>123</v>
      </c>
      <c r="C323" s="37"/>
      <c r="D323" s="44">
        <v>6043</v>
      </c>
      <c r="E323" s="44">
        <v>5808</v>
      </c>
      <c r="F323" s="44">
        <f t="shared" si="6"/>
        <v>235</v>
      </c>
      <c r="G323" s="44">
        <f t="shared" si="7"/>
        <v>18800</v>
      </c>
      <c r="H323" s="45">
        <v>1.2E-2</v>
      </c>
      <c r="I323" s="46">
        <f>G323*H323</f>
        <v>225.6</v>
      </c>
    </row>
    <row r="324" spans="1:9">
      <c r="A324" s="39"/>
      <c r="B324" s="40" t="s">
        <v>127</v>
      </c>
      <c r="C324" s="37"/>
      <c r="D324" s="44">
        <v>2069</v>
      </c>
      <c r="E324" s="44">
        <v>2003</v>
      </c>
      <c r="F324" s="44">
        <f t="shared" si="6"/>
        <v>66</v>
      </c>
      <c r="G324" s="44">
        <f t="shared" si="7"/>
        <v>5280</v>
      </c>
      <c r="H324" s="45"/>
      <c r="I324" s="46"/>
    </row>
    <row r="325" spans="1:9">
      <c r="A325" s="39"/>
      <c r="B325" s="40" t="s">
        <v>128</v>
      </c>
      <c r="C325" s="37"/>
      <c r="D325" s="44">
        <v>1037</v>
      </c>
      <c r="E325" s="44">
        <v>1004</v>
      </c>
      <c r="F325" s="44">
        <f t="shared" si="6"/>
        <v>33</v>
      </c>
      <c r="G325" s="44">
        <f t="shared" si="7"/>
        <v>2640</v>
      </c>
      <c r="H325" s="45"/>
      <c r="I325" s="46"/>
    </row>
    <row r="326" spans="1:9">
      <c r="A326" s="39"/>
      <c r="B326" s="40" t="s">
        <v>129</v>
      </c>
      <c r="C326" s="52"/>
      <c r="D326" s="44">
        <v>0</v>
      </c>
      <c r="E326" s="44">
        <v>0</v>
      </c>
      <c r="F326" s="44">
        <f t="shared" si="6"/>
        <v>0</v>
      </c>
      <c r="G326" s="44">
        <f t="shared" si="7"/>
        <v>0</v>
      </c>
      <c r="H326" s="45"/>
      <c r="I326" s="46"/>
    </row>
    <row r="327" spans="1:9">
      <c r="A327" s="39"/>
      <c r="B327" s="40" t="s">
        <v>124</v>
      </c>
      <c r="C327" s="52"/>
      <c r="D327" s="44"/>
      <c r="E327" s="44"/>
      <c r="F327" s="44"/>
      <c r="G327" s="44">
        <f>SUM(G321:G323)</f>
        <v>56960</v>
      </c>
      <c r="H327" s="45">
        <v>4.8000000000000001E-2</v>
      </c>
      <c r="I327" s="46">
        <f>G327*H327</f>
        <v>2734.08</v>
      </c>
    </row>
    <row r="328" spans="1:9">
      <c r="A328" s="39"/>
      <c r="B328" s="40" t="s">
        <v>125</v>
      </c>
      <c r="C328" s="52"/>
      <c r="D328" s="44"/>
      <c r="E328" s="44"/>
      <c r="F328" s="44"/>
      <c r="G328" s="44">
        <f>G327</f>
        <v>56960</v>
      </c>
      <c r="H328" s="45">
        <v>1E-3</v>
      </c>
      <c r="I328" s="46">
        <f>G328*H328</f>
        <v>56.96</v>
      </c>
    </row>
    <row r="329" spans="1:9">
      <c r="A329" s="39"/>
      <c r="B329" s="40"/>
      <c r="C329" s="52"/>
      <c r="D329" s="44"/>
      <c r="E329" s="44"/>
      <c r="F329" s="44"/>
      <c r="G329" s="44"/>
      <c r="H329" s="45"/>
      <c r="I329" s="46">
        <f>SUM(I321:I328)</f>
        <v>5736.08</v>
      </c>
    </row>
    <row r="330" spans="1:9">
      <c r="A330" s="39"/>
      <c r="B330" s="40" t="s">
        <v>126</v>
      </c>
      <c r="C330" s="52"/>
      <c r="D330" s="44"/>
      <c r="E330" s="44"/>
      <c r="F330" s="44"/>
      <c r="G330" s="44"/>
      <c r="H330" s="45"/>
      <c r="I330" s="46">
        <f>I329*0.2</f>
        <v>1147.2160000000001</v>
      </c>
    </row>
    <row r="331" spans="1:9" ht="13.5" thickBot="1">
      <c r="A331" s="88"/>
      <c r="B331" s="91"/>
      <c r="C331" s="89"/>
      <c r="D331" s="88"/>
      <c r="E331" s="88"/>
      <c r="F331" s="92" t="s">
        <v>130</v>
      </c>
      <c r="G331" s="94">
        <f>COS(ATAN(G324/(G321+G322)))</f>
        <v>0.99056288357416666</v>
      </c>
      <c r="H331" s="85"/>
      <c r="I331" s="93">
        <f>SUM(I329+I330)</f>
        <v>6883.2960000000003</v>
      </c>
    </row>
    <row r="332" spans="1:9" ht="13.5" thickTop="1">
      <c r="A332" s="65">
        <v>44</v>
      </c>
      <c r="B332" s="66" t="s">
        <v>43</v>
      </c>
      <c r="C332" s="67"/>
      <c r="D332" s="68"/>
      <c r="E332" s="68"/>
      <c r="F332" s="68" t="s">
        <v>3</v>
      </c>
      <c r="G332" s="68" t="s">
        <v>4</v>
      </c>
      <c r="H332" s="69"/>
      <c r="I332" s="70"/>
    </row>
    <row r="333" spans="1:9">
      <c r="A333" s="65"/>
      <c r="B333" s="110" t="s">
        <v>132</v>
      </c>
      <c r="C333" s="71">
        <v>10</v>
      </c>
      <c r="D333" s="72">
        <v>63564</v>
      </c>
      <c r="E333" s="72">
        <v>61959</v>
      </c>
      <c r="F333" s="72">
        <f t="shared" ref="F333:F338" si="8">D333-E333</f>
        <v>1605</v>
      </c>
      <c r="G333" s="72">
        <f t="shared" ref="G333:G338" si="9">F333*$C$333</f>
        <v>16050</v>
      </c>
      <c r="H333" s="73">
        <v>0.106</v>
      </c>
      <c r="I333" s="74">
        <f>G333*H333</f>
        <v>1701.3</v>
      </c>
    </row>
    <row r="334" spans="1:9">
      <c r="A334" s="65"/>
      <c r="B334" s="110" t="s">
        <v>133</v>
      </c>
      <c r="C334" s="71"/>
      <c r="D334" s="72">
        <v>203678</v>
      </c>
      <c r="E334" s="72">
        <v>197121</v>
      </c>
      <c r="F334" s="72">
        <f t="shared" si="8"/>
        <v>6557</v>
      </c>
      <c r="G334" s="72">
        <f t="shared" si="9"/>
        <v>65570</v>
      </c>
      <c r="H334" s="73">
        <v>0.06</v>
      </c>
      <c r="I334" s="74">
        <f>G334*H334</f>
        <v>3934.2</v>
      </c>
    </row>
    <row r="335" spans="1:9">
      <c r="A335" s="65"/>
      <c r="B335" s="110" t="s">
        <v>134</v>
      </c>
      <c r="C335" s="71"/>
      <c r="D335" s="72">
        <v>390880</v>
      </c>
      <c r="E335" s="72">
        <v>380803</v>
      </c>
      <c r="F335" s="72">
        <f t="shared" si="8"/>
        <v>10077</v>
      </c>
      <c r="G335" s="72">
        <f t="shared" si="9"/>
        <v>100770</v>
      </c>
      <c r="H335" s="73">
        <v>3.2000000000000001E-2</v>
      </c>
      <c r="I335" s="74">
        <f>G335*H335</f>
        <v>3224.64</v>
      </c>
    </row>
    <row r="336" spans="1:9">
      <c r="A336" s="65"/>
      <c r="B336" s="40" t="s">
        <v>127</v>
      </c>
      <c r="C336" s="71"/>
      <c r="D336" s="44">
        <v>110772</v>
      </c>
      <c r="E336" s="44">
        <v>107154</v>
      </c>
      <c r="F336" s="44">
        <f t="shared" si="8"/>
        <v>3618</v>
      </c>
      <c r="G336" s="44">
        <f t="shared" si="9"/>
        <v>36180</v>
      </c>
      <c r="H336" s="73"/>
      <c r="I336" s="99"/>
    </row>
    <row r="337" spans="1:9">
      <c r="A337" s="65"/>
      <c r="B337" s="40" t="s">
        <v>128</v>
      </c>
      <c r="C337" s="71"/>
      <c r="D337" s="44">
        <v>147012</v>
      </c>
      <c r="E337" s="44">
        <v>142980</v>
      </c>
      <c r="F337" s="44">
        <f t="shared" si="8"/>
        <v>4032</v>
      </c>
      <c r="G337" s="44">
        <f t="shared" si="9"/>
        <v>40320</v>
      </c>
      <c r="H337" s="73"/>
      <c r="I337" s="74"/>
    </row>
    <row r="338" spans="1:9">
      <c r="A338" s="65"/>
      <c r="B338" s="40" t="s">
        <v>129</v>
      </c>
      <c r="C338" s="75"/>
      <c r="D338" s="44">
        <v>1</v>
      </c>
      <c r="E338" s="44">
        <v>1</v>
      </c>
      <c r="F338" s="44">
        <f t="shared" si="8"/>
        <v>0</v>
      </c>
      <c r="G338" s="44">
        <f t="shared" si="9"/>
        <v>0</v>
      </c>
      <c r="H338" s="73"/>
      <c r="I338" s="74"/>
    </row>
    <row r="339" spans="1:9">
      <c r="A339" s="65"/>
      <c r="B339" s="40" t="s">
        <v>124</v>
      </c>
      <c r="C339" s="75"/>
      <c r="D339" s="72"/>
      <c r="E339" s="72"/>
      <c r="F339" s="44"/>
      <c r="G339" s="44">
        <f>SUM(G333:G335)</f>
        <v>182390</v>
      </c>
      <c r="H339" s="45">
        <v>1.4E-2</v>
      </c>
      <c r="I339" s="46">
        <f>G339*H339</f>
        <v>2553.46</v>
      </c>
    </row>
    <row r="340" spans="1:9">
      <c r="A340" s="65"/>
      <c r="B340" s="40" t="s">
        <v>125</v>
      </c>
      <c r="C340" s="75"/>
      <c r="D340" s="72"/>
      <c r="E340" s="72"/>
      <c r="F340" s="44"/>
      <c r="G340" s="44">
        <f>G339</f>
        <v>182390</v>
      </c>
      <c r="H340" s="45">
        <v>1E-3</v>
      </c>
      <c r="I340" s="46">
        <f>G340*H340</f>
        <v>182.39000000000001</v>
      </c>
    </row>
    <row r="341" spans="1:9">
      <c r="A341" s="65"/>
      <c r="B341" s="40"/>
      <c r="C341" s="75"/>
      <c r="D341" s="72"/>
      <c r="E341" s="72"/>
      <c r="F341" s="44"/>
      <c r="G341" s="44"/>
      <c r="H341" s="45"/>
      <c r="I341" s="46">
        <f>SUM(I333:I340)</f>
        <v>11595.989999999998</v>
      </c>
    </row>
    <row r="342" spans="1:9">
      <c r="A342" s="65"/>
      <c r="B342" s="40" t="s">
        <v>126</v>
      </c>
      <c r="C342" s="75"/>
      <c r="D342" s="72"/>
      <c r="E342" s="72"/>
      <c r="F342" s="44"/>
      <c r="G342" s="44"/>
      <c r="H342" s="45"/>
      <c r="I342" s="46">
        <f>I341*0.2</f>
        <v>2319.1979999999999</v>
      </c>
    </row>
    <row r="343" spans="1:9" ht="13.5" thickBot="1">
      <c r="A343" s="100"/>
      <c r="B343" s="91"/>
      <c r="C343" s="101"/>
      <c r="D343" s="100"/>
      <c r="E343" s="100"/>
      <c r="F343" s="92" t="s">
        <v>130</v>
      </c>
      <c r="G343" s="94">
        <f>COS(ATAN(G336/(G333+G334)))</f>
        <v>0.91420833538221002</v>
      </c>
      <c r="H343" s="85"/>
      <c r="I343" s="93">
        <f>SUM(I341+I342)</f>
        <v>13915.187999999998</v>
      </c>
    </row>
    <row r="344" spans="1:9" ht="13.5" thickTop="1">
      <c r="A344" s="39">
        <v>45</v>
      </c>
      <c r="B344" s="40" t="s">
        <v>44</v>
      </c>
      <c r="C344" s="41"/>
      <c r="D344" s="42"/>
      <c r="E344" s="42"/>
      <c r="F344" s="42" t="s">
        <v>3</v>
      </c>
      <c r="G344" s="42" t="s">
        <v>4</v>
      </c>
      <c r="H344" s="43"/>
      <c r="I344" s="38"/>
    </row>
    <row r="345" spans="1:9">
      <c r="A345" s="39"/>
      <c r="B345" s="40" t="s">
        <v>121</v>
      </c>
      <c r="C345" s="37">
        <v>30</v>
      </c>
      <c r="D345" s="44">
        <v>3011</v>
      </c>
      <c r="E345" s="44">
        <v>2950</v>
      </c>
      <c r="F345" s="44">
        <f>D345-E345</f>
        <v>61</v>
      </c>
      <c r="G345" s="44">
        <f>F345*$C$345</f>
        <v>1830</v>
      </c>
      <c r="H345" s="45">
        <v>0.109</v>
      </c>
      <c r="I345" s="46">
        <f>G345*H345</f>
        <v>199.47</v>
      </c>
    </row>
    <row r="346" spans="1:9">
      <c r="A346" s="39"/>
      <c r="B346" s="40" t="s">
        <v>122</v>
      </c>
      <c r="C346" s="37"/>
      <c r="D346" s="44">
        <v>4591</v>
      </c>
      <c r="E346" s="44">
        <v>4503</v>
      </c>
      <c r="F346" s="44">
        <f>D346-E346</f>
        <v>88</v>
      </c>
      <c r="G346" s="44">
        <f>F346*$C$345</f>
        <v>2640</v>
      </c>
      <c r="H346" s="45">
        <v>4.9000000000000002E-2</v>
      </c>
      <c r="I346" s="46">
        <f>G346*H346</f>
        <v>129.36000000000001</v>
      </c>
    </row>
    <row r="347" spans="1:9">
      <c r="A347" s="39"/>
      <c r="B347" s="40" t="s">
        <v>123</v>
      </c>
      <c r="C347" s="37"/>
      <c r="D347" s="44">
        <v>2459</v>
      </c>
      <c r="E347" s="44">
        <v>2413</v>
      </c>
      <c r="F347" s="44">
        <f>D347-E347</f>
        <v>46</v>
      </c>
      <c r="G347" s="44">
        <f>F347*$C$345</f>
        <v>1380</v>
      </c>
      <c r="H347" s="45">
        <v>1.2E-2</v>
      </c>
      <c r="I347" s="46">
        <f>G347*H347</f>
        <v>16.559999999999999</v>
      </c>
    </row>
    <row r="348" spans="1:9">
      <c r="A348" s="39"/>
      <c r="B348" s="40" t="s">
        <v>124</v>
      </c>
      <c r="C348" s="37"/>
      <c r="D348" s="44"/>
      <c r="E348" s="44"/>
      <c r="F348" s="44"/>
      <c r="G348" s="44">
        <f>SUM(G345:G347)</f>
        <v>5850</v>
      </c>
      <c r="H348" s="45">
        <v>4.8000000000000001E-2</v>
      </c>
      <c r="I348" s="46">
        <f>G348*H348</f>
        <v>280.8</v>
      </c>
    </row>
    <row r="349" spans="1:9">
      <c r="A349" s="39"/>
      <c r="B349" s="40" t="s">
        <v>125</v>
      </c>
      <c r="C349" s="37"/>
      <c r="D349" s="44"/>
      <c r="E349" s="44"/>
      <c r="F349" s="44"/>
      <c r="G349" s="44">
        <f>G348</f>
        <v>5850</v>
      </c>
      <c r="H349" s="45">
        <v>1E-3</v>
      </c>
      <c r="I349" s="46">
        <f>G349*H349</f>
        <v>5.8500000000000005</v>
      </c>
    </row>
    <row r="350" spans="1:9">
      <c r="A350" s="39"/>
      <c r="B350" s="40"/>
      <c r="C350" s="37"/>
      <c r="D350" s="44"/>
      <c r="E350" s="44"/>
      <c r="F350" s="44"/>
      <c r="G350" s="44"/>
      <c r="H350" s="45"/>
      <c r="I350" s="46">
        <f>SUM(I345:I349)</f>
        <v>632.04000000000008</v>
      </c>
    </row>
    <row r="351" spans="1:9">
      <c r="A351" s="39"/>
      <c r="B351" s="40" t="s">
        <v>126</v>
      </c>
      <c r="C351" s="37"/>
      <c r="D351" s="44"/>
      <c r="E351" s="44"/>
      <c r="F351" s="44"/>
      <c r="G351" s="44"/>
      <c r="H351" s="45"/>
      <c r="I351" s="46">
        <f>I350*0.2</f>
        <v>126.40800000000002</v>
      </c>
    </row>
    <row r="352" spans="1:9" ht="13.5" thickBot="1">
      <c r="A352" s="88"/>
      <c r="B352" s="91"/>
      <c r="C352" s="89"/>
      <c r="D352" s="92"/>
      <c r="E352" s="92"/>
      <c r="F352" s="88"/>
      <c r="G352" s="92"/>
      <c r="H352" s="85"/>
      <c r="I352" s="93">
        <f>SUM(I350+I351)</f>
        <v>758.44800000000009</v>
      </c>
    </row>
    <row r="353" spans="1:9" ht="13.5" thickTop="1">
      <c r="A353" s="39">
        <v>46</v>
      </c>
      <c r="B353" s="40" t="s">
        <v>8</v>
      </c>
      <c r="C353" s="41"/>
      <c r="D353" s="42"/>
      <c r="E353" s="42"/>
      <c r="F353" s="42" t="s">
        <v>3</v>
      </c>
      <c r="G353" s="42" t="s">
        <v>4</v>
      </c>
      <c r="H353" s="43"/>
      <c r="I353" s="38"/>
    </row>
    <row r="354" spans="1:9">
      <c r="A354" s="39"/>
      <c r="B354" s="40" t="s">
        <v>121</v>
      </c>
      <c r="C354" s="37">
        <v>30</v>
      </c>
      <c r="D354" s="44">
        <v>290</v>
      </c>
      <c r="E354" s="44">
        <v>288</v>
      </c>
      <c r="F354" s="44">
        <f>D354-E354</f>
        <v>2</v>
      </c>
      <c r="G354" s="44">
        <f>F354*$C$354</f>
        <v>60</v>
      </c>
      <c r="H354" s="45">
        <v>0.109</v>
      </c>
      <c r="I354" s="46">
        <f>G354*H354</f>
        <v>6.54</v>
      </c>
    </row>
    <row r="355" spans="1:9">
      <c r="A355" s="39"/>
      <c r="B355" s="40" t="s">
        <v>122</v>
      </c>
      <c r="C355" s="37"/>
      <c r="D355" s="44">
        <v>530</v>
      </c>
      <c r="E355" s="44">
        <v>526</v>
      </c>
      <c r="F355" s="44">
        <f>D355-E355</f>
        <v>4</v>
      </c>
      <c r="G355" s="44">
        <f>F355*$C$354</f>
        <v>120</v>
      </c>
      <c r="H355" s="45">
        <v>4.9000000000000002E-2</v>
      </c>
      <c r="I355" s="46">
        <f>G355*H355</f>
        <v>5.88</v>
      </c>
    </row>
    <row r="356" spans="1:9">
      <c r="A356" s="39"/>
      <c r="B356" s="40" t="s">
        <v>123</v>
      </c>
      <c r="C356" s="37"/>
      <c r="D356" s="44">
        <v>307</v>
      </c>
      <c r="E356" s="44">
        <v>306</v>
      </c>
      <c r="F356" s="44">
        <f>D356-E356</f>
        <v>1</v>
      </c>
      <c r="G356" s="44">
        <f>F356*$C$354</f>
        <v>30</v>
      </c>
      <c r="H356" s="45">
        <v>1.2E-2</v>
      </c>
      <c r="I356" s="46">
        <f>G356*H356</f>
        <v>0.36</v>
      </c>
    </row>
    <row r="357" spans="1:9">
      <c r="A357" s="39"/>
      <c r="B357" s="40" t="s">
        <v>124</v>
      </c>
      <c r="C357" s="37"/>
      <c r="D357" s="44"/>
      <c r="E357" s="44"/>
      <c r="F357" s="44"/>
      <c r="G357" s="44">
        <f>SUM(G354:G356)</f>
        <v>210</v>
      </c>
      <c r="H357" s="45">
        <v>4.8000000000000001E-2</v>
      </c>
      <c r="I357" s="46">
        <f>G357*H357</f>
        <v>10.08</v>
      </c>
    </row>
    <row r="358" spans="1:9">
      <c r="A358" s="39"/>
      <c r="B358" s="40" t="s">
        <v>125</v>
      </c>
      <c r="C358" s="37"/>
      <c r="D358" s="44"/>
      <c r="E358" s="44"/>
      <c r="F358" s="44"/>
      <c r="G358" s="44">
        <f>G357</f>
        <v>210</v>
      </c>
      <c r="H358" s="45">
        <v>1E-3</v>
      </c>
      <c r="I358" s="46">
        <f>G358*H358</f>
        <v>0.21</v>
      </c>
    </row>
    <row r="359" spans="1:9">
      <c r="A359" s="39"/>
      <c r="B359" s="40"/>
      <c r="C359" s="37"/>
      <c r="D359" s="44"/>
      <c r="E359" s="44"/>
      <c r="F359" s="44"/>
      <c r="G359" s="44"/>
      <c r="H359" s="45"/>
      <c r="I359" s="46">
        <f>SUM(I354:I358)</f>
        <v>23.07</v>
      </c>
    </row>
    <row r="360" spans="1:9">
      <c r="A360" s="39"/>
      <c r="B360" s="40" t="s">
        <v>126</v>
      </c>
      <c r="C360" s="37"/>
      <c r="D360" s="44"/>
      <c r="E360" s="44"/>
      <c r="F360" s="44"/>
      <c r="G360" s="44"/>
      <c r="H360" s="45"/>
      <c r="I360" s="46">
        <f>I359*0.2</f>
        <v>4.6139999999999999</v>
      </c>
    </row>
    <row r="361" spans="1:9" ht="13.5" thickBot="1">
      <c r="A361" s="88"/>
      <c r="B361" s="91"/>
      <c r="C361" s="89"/>
      <c r="D361" s="92"/>
      <c r="E361" s="92"/>
      <c r="F361" s="88"/>
      <c r="G361" s="92"/>
      <c r="H361" s="85"/>
      <c r="I361" s="93">
        <f>SUM(I359+I360)</f>
        <v>27.684000000000001</v>
      </c>
    </row>
    <row r="362" spans="1:9" ht="13.5" thickTop="1">
      <c r="A362" s="39">
        <v>47</v>
      </c>
      <c r="B362" s="40" t="s">
        <v>65</v>
      </c>
      <c r="C362" s="37"/>
      <c r="D362" s="37"/>
      <c r="E362" s="37"/>
      <c r="F362" s="37"/>
      <c r="G362" s="37"/>
      <c r="H362" s="43"/>
      <c r="I362" s="38"/>
    </row>
    <row r="363" spans="1:9">
      <c r="A363" s="39"/>
      <c r="B363" s="40" t="s">
        <v>121</v>
      </c>
      <c r="C363" s="37"/>
      <c r="D363" s="37">
        <v>3460</v>
      </c>
      <c r="E363" s="37">
        <v>3234</v>
      </c>
      <c r="F363" s="44">
        <f>D363-E363</f>
        <v>226</v>
      </c>
      <c r="G363" s="44">
        <f>F363*$C$302</f>
        <v>226</v>
      </c>
      <c r="H363" s="45">
        <v>0.109</v>
      </c>
      <c r="I363" s="46">
        <f>G363*H363</f>
        <v>24.634</v>
      </c>
    </row>
    <row r="364" spans="1:9">
      <c r="A364" s="39"/>
      <c r="B364" s="40" t="s">
        <v>122</v>
      </c>
      <c r="C364" s="37">
        <v>1</v>
      </c>
      <c r="D364" s="37">
        <v>4450</v>
      </c>
      <c r="E364" s="37">
        <v>4116</v>
      </c>
      <c r="F364" s="44">
        <f>D364-E364</f>
        <v>334</v>
      </c>
      <c r="G364" s="44">
        <f>F364*$C$302</f>
        <v>334</v>
      </c>
      <c r="H364" s="45">
        <v>4.9000000000000002E-2</v>
      </c>
      <c r="I364" s="46">
        <f>G364*H364</f>
        <v>16.366</v>
      </c>
    </row>
    <row r="365" spans="1:9">
      <c r="A365" s="39"/>
      <c r="B365" s="40" t="s">
        <v>123</v>
      </c>
      <c r="C365" s="37"/>
      <c r="D365" s="37">
        <v>5710</v>
      </c>
      <c r="E365" s="37">
        <v>5402</v>
      </c>
      <c r="F365" s="44">
        <f>D365-E365</f>
        <v>308</v>
      </c>
      <c r="G365" s="44">
        <f>F365*$C$302</f>
        <v>308</v>
      </c>
      <c r="H365" s="45">
        <v>1.2E-2</v>
      </c>
      <c r="I365" s="46">
        <f>G365*H365</f>
        <v>3.6960000000000002</v>
      </c>
    </row>
    <row r="366" spans="1:9">
      <c r="A366" s="39"/>
      <c r="B366" s="40" t="s">
        <v>124</v>
      </c>
      <c r="C366" s="37"/>
      <c r="D366" s="37"/>
      <c r="E366" s="37"/>
      <c r="F366" s="44"/>
      <c r="G366" s="44">
        <f>SUM(G363:G365)</f>
        <v>868</v>
      </c>
      <c r="H366" s="45">
        <v>4.8000000000000001E-2</v>
      </c>
      <c r="I366" s="46">
        <f>G366*H366</f>
        <v>41.664000000000001</v>
      </c>
    </row>
    <row r="367" spans="1:9">
      <c r="A367" s="39"/>
      <c r="B367" s="40" t="s">
        <v>125</v>
      </c>
      <c r="C367" s="37"/>
      <c r="D367" s="37"/>
      <c r="E367" s="37"/>
      <c r="F367" s="44"/>
      <c r="G367" s="44">
        <f>G366</f>
        <v>868</v>
      </c>
      <c r="H367" s="45">
        <v>1E-3</v>
      </c>
      <c r="I367" s="46">
        <f>G367*H367</f>
        <v>0.86799999999999999</v>
      </c>
    </row>
    <row r="368" spans="1:9">
      <c r="A368" s="39"/>
      <c r="B368" s="40"/>
      <c r="C368" s="37"/>
      <c r="D368" s="37"/>
      <c r="E368" s="37"/>
      <c r="F368" s="44"/>
      <c r="G368" s="44"/>
      <c r="H368" s="45"/>
      <c r="I368" s="46">
        <f>SUM(I363:I367)</f>
        <v>87.227999999999994</v>
      </c>
    </row>
    <row r="369" spans="1:12">
      <c r="A369" s="39"/>
      <c r="B369" s="40" t="s">
        <v>126</v>
      </c>
      <c r="C369" s="37"/>
      <c r="D369" s="37"/>
      <c r="E369" s="37"/>
      <c r="F369" s="44"/>
      <c r="G369" s="44"/>
      <c r="H369" s="45"/>
      <c r="I369" s="46">
        <f>I368*0.2</f>
        <v>17.445599999999999</v>
      </c>
    </row>
    <row r="370" spans="1:12" ht="13.5" thickBot="1">
      <c r="A370" s="88"/>
      <c r="B370" s="91"/>
      <c r="C370" s="89"/>
      <c r="D370" s="102"/>
      <c r="E370" s="102"/>
      <c r="F370" s="89"/>
      <c r="G370" s="92"/>
      <c r="H370" s="85"/>
      <c r="I370" s="93">
        <f>SUM(I368+I369)</f>
        <v>104.67359999999999</v>
      </c>
    </row>
    <row r="371" spans="1:12" ht="13.5" thickTop="1">
      <c r="A371" s="53">
        <v>50</v>
      </c>
      <c r="B371" s="54" t="s">
        <v>45</v>
      </c>
      <c r="C371" s="55"/>
      <c r="D371" s="56"/>
      <c r="E371" s="56"/>
      <c r="F371" s="56" t="s">
        <v>3</v>
      </c>
      <c r="G371" s="56" t="s">
        <v>4</v>
      </c>
      <c r="H371" s="103" t="s">
        <v>135</v>
      </c>
      <c r="I371" s="63"/>
    </row>
    <row r="372" spans="1:12">
      <c r="A372" s="53"/>
      <c r="B372" s="54" t="s">
        <v>131</v>
      </c>
      <c r="C372" s="59">
        <v>1</v>
      </c>
      <c r="D372" s="60">
        <v>120</v>
      </c>
      <c r="E372" s="60">
        <v>110</v>
      </c>
      <c r="F372" s="60">
        <f>D372-E372</f>
        <v>10</v>
      </c>
      <c r="G372" s="60">
        <f>F372*$C$302</f>
        <v>10</v>
      </c>
      <c r="H372" s="61">
        <v>7.1999999999999995E-2</v>
      </c>
      <c r="I372" s="62">
        <f>G372*H372</f>
        <v>0.72</v>
      </c>
    </row>
    <row r="373" spans="1:12">
      <c r="A373" s="53"/>
      <c r="B373" s="40" t="s">
        <v>124</v>
      </c>
      <c r="C373" s="59"/>
      <c r="D373" s="60"/>
      <c r="E373" s="60"/>
      <c r="F373" s="60"/>
      <c r="G373" s="44">
        <f>G372</f>
        <v>10</v>
      </c>
      <c r="H373" s="45">
        <v>4.8000000000000001E-2</v>
      </c>
      <c r="I373" s="46">
        <f>G373*H373</f>
        <v>0.48</v>
      </c>
    </row>
    <row r="374" spans="1:12">
      <c r="A374" s="53"/>
      <c r="B374" s="40" t="s">
        <v>125</v>
      </c>
      <c r="C374" s="59"/>
      <c r="D374" s="60"/>
      <c r="E374" s="60"/>
      <c r="F374" s="60"/>
      <c r="G374" s="44">
        <f>G373</f>
        <v>10</v>
      </c>
      <c r="H374" s="45">
        <v>1E-3</v>
      </c>
      <c r="I374" s="46">
        <f>G374*H374</f>
        <v>0.01</v>
      </c>
    </row>
    <row r="375" spans="1:12">
      <c r="A375" s="53"/>
      <c r="B375" s="40"/>
      <c r="C375" s="59"/>
      <c r="D375" s="60"/>
      <c r="E375" s="60"/>
      <c r="F375" s="60"/>
      <c r="G375" s="44"/>
      <c r="H375" s="45"/>
      <c r="I375" s="46">
        <f>SUM(I372:I374)</f>
        <v>1.21</v>
      </c>
    </row>
    <row r="376" spans="1:12">
      <c r="A376" s="53"/>
      <c r="B376" s="40" t="s">
        <v>126</v>
      </c>
      <c r="C376" s="59"/>
      <c r="D376" s="60"/>
      <c r="E376" s="60"/>
      <c r="F376" s="60"/>
      <c r="G376" s="44"/>
      <c r="H376" s="45"/>
      <c r="I376" s="46">
        <f>I375*0.2</f>
        <v>0.24199999999999999</v>
      </c>
    </row>
    <row r="377" spans="1:12" ht="12" customHeight="1" thickBot="1">
      <c r="A377" s="95"/>
      <c r="B377" s="91"/>
      <c r="C377" s="97"/>
      <c r="D377" s="97"/>
      <c r="E377" s="97"/>
      <c r="F377" s="97"/>
      <c r="G377" s="92"/>
      <c r="H377" s="85"/>
      <c r="I377" s="93">
        <f>SUM(I375+I376)</f>
        <v>1.452</v>
      </c>
    </row>
    <row r="378" spans="1:12" ht="13.5" thickTop="1">
      <c r="A378" s="109"/>
      <c r="B378" s="104" t="s">
        <v>46</v>
      </c>
      <c r="C378" s="105"/>
      <c r="D378" s="105"/>
      <c r="E378" s="105"/>
      <c r="F378" s="105"/>
      <c r="G378" s="106" t="s">
        <v>4</v>
      </c>
      <c r="H378" s="107" t="s">
        <v>135</v>
      </c>
      <c r="I378" s="108" t="s">
        <v>114</v>
      </c>
    </row>
    <row r="379" spans="1:12">
      <c r="A379" s="39"/>
      <c r="B379" s="110" t="s">
        <v>132</v>
      </c>
      <c r="C379" s="37"/>
      <c r="D379" s="37"/>
      <c r="E379" s="122"/>
      <c r="F379" s="37"/>
      <c r="G379" s="111">
        <f>G333</f>
        <v>16050</v>
      </c>
      <c r="H379" s="43">
        <v>0.106</v>
      </c>
      <c r="I379" s="38">
        <f>G379*H379</f>
        <v>1701.3</v>
      </c>
    </row>
    <row r="380" spans="1:12">
      <c r="A380" s="39"/>
      <c r="B380" s="110" t="s">
        <v>133</v>
      </c>
      <c r="C380" s="37"/>
      <c r="D380" s="37"/>
      <c r="E380" s="37"/>
      <c r="F380" s="37"/>
      <c r="G380" s="111">
        <f>G334</f>
        <v>65570</v>
      </c>
      <c r="H380" s="43">
        <v>0.06</v>
      </c>
      <c r="I380" s="38">
        <f t="shared" ref="I380:I389" si="10">G380*H380</f>
        <v>3934.2</v>
      </c>
    </row>
    <row r="381" spans="1:12">
      <c r="A381" s="39"/>
      <c r="B381" s="110" t="s">
        <v>134</v>
      </c>
      <c r="C381" s="37"/>
      <c r="D381" s="37"/>
      <c r="E381" s="37"/>
      <c r="F381" s="37"/>
      <c r="G381" s="111">
        <f>G335</f>
        <v>100770</v>
      </c>
      <c r="H381" s="43">
        <v>3.2000000000000001E-2</v>
      </c>
      <c r="I381" s="38">
        <f t="shared" si="10"/>
        <v>3224.64</v>
      </c>
    </row>
    <row r="382" spans="1:12">
      <c r="A382" s="39"/>
      <c r="B382" s="110" t="s">
        <v>124</v>
      </c>
      <c r="C382" s="37"/>
      <c r="D382" s="44"/>
      <c r="E382" s="38">
        <f>I343</f>
        <v>13915.187999999998</v>
      </c>
      <c r="F382" s="41"/>
      <c r="G382" s="112">
        <f>SUM(G379:G381)</f>
        <v>182390</v>
      </c>
      <c r="H382" s="43">
        <v>1.4E-2</v>
      </c>
      <c r="I382" s="38">
        <f t="shared" si="10"/>
        <v>2553.46</v>
      </c>
    </row>
    <row r="383" spans="1:12">
      <c r="A383" s="39"/>
      <c r="B383" s="110" t="s">
        <v>125</v>
      </c>
      <c r="C383" s="76"/>
      <c r="D383" s="76"/>
      <c r="E383" s="77"/>
      <c r="F383" s="42"/>
      <c r="G383" s="111">
        <f>G382</f>
        <v>182390</v>
      </c>
      <c r="H383" s="43">
        <v>1E-3</v>
      </c>
      <c r="I383" s="38">
        <f t="shared" si="10"/>
        <v>182.39000000000001</v>
      </c>
      <c r="J383" s="124">
        <f>I379+I380+I381+I382+I383</f>
        <v>11595.989999999998</v>
      </c>
      <c r="K383" s="125">
        <f>J383*0.2</f>
        <v>2319.1979999999999</v>
      </c>
      <c r="L383" s="124">
        <f>J383+K383</f>
        <v>13915.187999999998</v>
      </c>
    </row>
    <row r="384" spans="1:12">
      <c r="A384" s="39"/>
      <c r="B384" s="40" t="s">
        <v>121</v>
      </c>
      <c r="C384" s="78"/>
      <c r="D384" s="72"/>
      <c r="E384" s="79"/>
      <c r="F384" s="80"/>
      <c r="G384" s="113">
        <f>G3+G12+G21+G30+G39+G48+G57+G66+G75+G84+G96+G105+G114+G123+G139+G148+G157+G166+G175+G184+G200+G209+G255+G264+G273+G282+G291+G300+G309+G321+G345+G354+G363+G218</f>
        <v>76161</v>
      </c>
      <c r="H384" s="43">
        <v>0.109</v>
      </c>
      <c r="I384" s="38">
        <f t="shared" si="10"/>
        <v>8301.5489999999991</v>
      </c>
    </row>
    <row r="385" spans="1:12">
      <c r="A385" s="39"/>
      <c r="B385" s="40" t="s">
        <v>122</v>
      </c>
      <c r="C385" s="78"/>
      <c r="D385" s="72"/>
      <c r="E385" s="79"/>
      <c r="F385" s="80"/>
      <c r="G385" s="113">
        <f>G4+G13+G22+G31+G40+G49+G58+G67+G76+G85+G97+G106+G115+G124+G140+G149+G158+G167+G176+G185+G201+G210+G256+G265+G274+G283+G292+G301+G310+G322+G346+G355+G364+G219</f>
        <v>123902</v>
      </c>
      <c r="H385" s="43">
        <v>4.9000000000000002E-2</v>
      </c>
      <c r="I385" s="38">
        <f t="shared" si="10"/>
        <v>6071.1980000000003</v>
      </c>
    </row>
    <row r="386" spans="1:12">
      <c r="A386" s="39"/>
      <c r="B386" s="40" t="s">
        <v>123</v>
      </c>
      <c r="C386" s="78"/>
      <c r="D386" s="72"/>
      <c r="E386" s="121"/>
      <c r="F386" s="80"/>
      <c r="G386" s="113">
        <f>G5+G14+G23+G32+G41+G50+G59+G68+G77+G86+G98+G107+G116+G125+G141+G150+G159+G168+G177+G186+G202+G211+G257+G266+G275+G284+G293+G302+G311+G323+G347+G356+G365+G220</f>
        <v>74285</v>
      </c>
      <c r="H386" s="43">
        <v>1.2E-2</v>
      </c>
      <c r="I386" s="38">
        <f t="shared" si="10"/>
        <v>891.42000000000007</v>
      </c>
    </row>
    <row r="387" spans="1:12">
      <c r="A387" s="39"/>
      <c r="B387" s="54" t="s">
        <v>131</v>
      </c>
      <c r="C387" s="44"/>
      <c r="D387" s="44"/>
      <c r="E387" s="38"/>
      <c r="F387" s="81"/>
      <c r="G387" s="81">
        <f>G132+G193+G227+G234+G241+G248+G372</f>
        <v>257</v>
      </c>
      <c r="H387" s="43">
        <v>7.1999999999999995E-2</v>
      </c>
      <c r="I387" s="38">
        <f t="shared" si="10"/>
        <v>18.503999999999998</v>
      </c>
      <c r="J387" s="124"/>
      <c r="K387" s="125"/>
      <c r="L387" s="124"/>
    </row>
    <row r="388" spans="1:12">
      <c r="A388" s="39"/>
      <c r="B388" s="40" t="s">
        <v>124</v>
      </c>
      <c r="C388" s="44"/>
      <c r="D388" s="44"/>
      <c r="E388" s="38">
        <f>I10+I19+I28+I37+I46+I55+I64+I73+I82+I94+I103+I112+I121+I130+I137+I146+I155+I164+I173+I182+I191+I198+I207+I216+I225+I232+I239+I246+I253+I262+I271+I280+I289+I298+I307+I319+I331+I352+I361+I370+I377</f>
        <v>34485.979199999994</v>
      </c>
      <c r="F388" s="81"/>
      <c r="G388" s="81">
        <f>SUM(G384:G387)</f>
        <v>274605</v>
      </c>
      <c r="H388" s="43">
        <v>4.8000000000000001E-2</v>
      </c>
      <c r="I388" s="38">
        <f t="shared" si="10"/>
        <v>13181.04</v>
      </c>
      <c r="J388" s="124">
        <f>I384+I385+I386+I387+I388+I389</f>
        <v>28738.316000000003</v>
      </c>
      <c r="K388">
        <f>J388*0.2</f>
        <v>5747.6632000000009</v>
      </c>
      <c r="L388" s="124">
        <f>J388+K388</f>
        <v>34485.979200000002</v>
      </c>
    </row>
    <row r="389" spans="1:12">
      <c r="A389" s="39"/>
      <c r="B389" s="40" t="s">
        <v>125</v>
      </c>
      <c r="C389" s="44"/>
      <c r="D389" s="44"/>
      <c r="E389" s="121"/>
      <c r="F389" s="81"/>
      <c r="G389" s="81">
        <f>G388</f>
        <v>274605</v>
      </c>
      <c r="H389" s="43">
        <v>1E-3</v>
      </c>
      <c r="I389" s="38">
        <f t="shared" si="10"/>
        <v>274.60500000000002</v>
      </c>
    </row>
    <row r="390" spans="1:12">
      <c r="A390" s="39"/>
      <c r="B390" s="40"/>
      <c r="C390" s="60"/>
      <c r="D390" s="60"/>
      <c r="F390" s="87"/>
      <c r="G390" s="114">
        <f>G382+G388</f>
        <v>456995</v>
      </c>
      <c r="H390" s="43"/>
      <c r="I390" s="117">
        <f>SUM(I379:I389)</f>
        <v>40334.306000000004</v>
      </c>
    </row>
    <row r="391" spans="1:12" ht="13.5" thickBot="1">
      <c r="A391" s="39"/>
      <c r="B391" s="40" t="s">
        <v>126</v>
      </c>
      <c r="C391" s="44"/>
      <c r="D391" s="44"/>
      <c r="E391" s="82"/>
      <c r="F391" s="81"/>
      <c r="G391" s="83"/>
      <c r="H391" s="43"/>
      <c r="I391" s="38">
        <f>I390*0.2</f>
        <v>8066.8612000000012</v>
      </c>
    </row>
    <row r="392" spans="1:12" ht="13.5" thickBot="1">
      <c r="A392" s="39"/>
      <c r="B392" s="91"/>
      <c r="C392" s="89"/>
      <c r="D392" s="89"/>
      <c r="E392" s="123"/>
      <c r="F392" s="89"/>
      <c r="G392" s="89"/>
      <c r="H392" s="85"/>
      <c r="I392" s="116">
        <f>SUM(I390:I391)</f>
        <v>48401.167200000004</v>
      </c>
      <c r="L392" s="126">
        <f>SUM(L383:L391)</f>
        <v>48401.167199999996</v>
      </c>
    </row>
    <row r="393" spans="1:12" ht="13.5" thickTop="1"/>
    <row r="394" spans="1:12">
      <c r="B394" s="110" t="s">
        <v>132</v>
      </c>
      <c r="C394" s="37"/>
      <c r="D394" s="37"/>
      <c r="E394" s="37"/>
      <c r="F394" s="37"/>
      <c r="G394" s="111">
        <v>12050</v>
      </c>
      <c r="H394" s="43">
        <v>0.14399999999999999</v>
      </c>
      <c r="I394" s="38">
        <f>G394*H394</f>
        <v>1735.1999999999998</v>
      </c>
    </row>
    <row r="395" spans="1:12">
      <c r="B395" s="110" t="s">
        <v>133</v>
      </c>
      <c r="C395" s="37"/>
      <c r="D395" s="37"/>
      <c r="E395" s="37"/>
      <c r="F395" s="37"/>
      <c r="G395" s="111">
        <v>46850</v>
      </c>
      <c r="H395" s="43">
        <v>8.8999999999999996E-2</v>
      </c>
      <c r="I395" s="38">
        <f t="shared" ref="I395:I402" si="11">G395*H395</f>
        <v>4169.6499999999996</v>
      </c>
    </row>
    <row r="396" spans="1:12">
      <c r="B396" s="110" t="s">
        <v>134</v>
      </c>
      <c r="C396" s="37"/>
      <c r="D396" s="37"/>
      <c r="E396" s="37"/>
      <c r="F396" s="37"/>
      <c r="G396" s="111">
        <v>81960</v>
      </c>
      <c r="H396" s="43">
        <v>5.5E-2</v>
      </c>
      <c r="I396" s="38">
        <f t="shared" si="11"/>
        <v>4507.8</v>
      </c>
    </row>
    <row r="397" spans="1:12">
      <c r="B397" s="110"/>
      <c r="C397" s="37"/>
      <c r="D397" s="44"/>
      <c r="E397" s="37"/>
      <c r="F397" s="41"/>
      <c r="G397" s="112"/>
      <c r="H397" s="43"/>
      <c r="I397" s="38"/>
    </row>
    <row r="398" spans="1:12">
      <c r="B398" s="110"/>
      <c r="C398" s="76"/>
      <c r="D398" s="76"/>
      <c r="E398" s="77"/>
      <c r="F398" s="42"/>
      <c r="G398" s="111"/>
      <c r="H398" s="43"/>
      <c r="I398" s="38"/>
    </row>
    <row r="399" spans="1:12">
      <c r="B399" s="40" t="s">
        <v>121</v>
      </c>
      <c r="C399" s="78"/>
      <c r="D399" s="72"/>
      <c r="E399" s="79"/>
      <c r="F399" s="80"/>
      <c r="G399" s="113">
        <v>66450</v>
      </c>
      <c r="H399" s="43">
        <v>0.189</v>
      </c>
      <c r="I399" s="38">
        <f t="shared" si="11"/>
        <v>12559.05</v>
      </c>
    </row>
    <row r="400" spans="1:12">
      <c r="B400" s="40" t="s">
        <v>122</v>
      </c>
      <c r="C400" s="78"/>
      <c r="D400" s="72"/>
      <c r="E400" s="79"/>
      <c r="F400" s="80"/>
      <c r="G400" s="113">
        <v>105245</v>
      </c>
      <c r="H400" s="43">
        <v>0.11700000000000001</v>
      </c>
      <c r="I400" s="38">
        <f t="shared" si="11"/>
        <v>12313.665000000001</v>
      </c>
    </row>
    <row r="401" spans="2:9">
      <c r="B401" s="40" t="s">
        <v>123</v>
      </c>
      <c r="C401" s="78"/>
      <c r="D401" s="72"/>
      <c r="E401" s="79"/>
      <c r="F401" s="80"/>
      <c r="G401" s="113">
        <v>65145</v>
      </c>
      <c r="H401" s="43">
        <v>7.1999999999999995E-2</v>
      </c>
      <c r="I401" s="38">
        <f t="shared" si="11"/>
        <v>4690.4399999999996</v>
      </c>
    </row>
    <row r="402" spans="2:9">
      <c r="B402" s="54" t="s">
        <v>131</v>
      </c>
      <c r="C402" s="44"/>
      <c r="D402" s="44"/>
      <c r="E402" s="39"/>
      <c r="F402" s="81"/>
      <c r="G402" s="127">
        <v>4641</v>
      </c>
      <c r="H402" s="43">
        <v>0.14399999999999999</v>
      </c>
      <c r="I402" s="38">
        <f t="shared" si="11"/>
        <v>668.30399999999997</v>
      </c>
    </row>
    <row r="403" spans="2:9">
      <c r="B403" s="40"/>
      <c r="C403" s="44"/>
      <c r="D403" s="44"/>
      <c r="E403" s="39"/>
      <c r="F403" s="81"/>
      <c r="G403" s="81"/>
      <c r="H403" s="43"/>
      <c r="I403" s="38"/>
    </row>
    <row r="404" spans="2:9">
      <c r="B404" s="40"/>
      <c r="C404" s="44"/>
      <c r="D404" s="44"/>
      <c r="E404" s="39"/>
      <c r="F404" s="81"/>
      <c r="G404" s="81"/>
      <c r="H404" s="43"/>
      <c r="I404" s="38"/>
    </row>
    <row r="405" spans="2:9" ht="13.5" thickBot="1">
      <c r="B405" s="91"/>
      <c r="C405" s="96"/>
      <c r="D405" s="96"/>
      <c r="E405" s="95"/>
      <c r="F405" s="118"/>
      <c r="G405" s="119">
        <f>SUM(G394:G404)</f>
        <v>382341</v>
      </c>
      <c r="H405" s="85"/>
      <c r="I405" s="120">
        <f>SUM(I394:I404)</f>
        <v>40644.108999999997</v>
      </c>
    </row>
    <row r="406" spans="2:9" ht="13.5" thickTop="1">
      <c r="B406" s="40"/>
      <c r="C406" s="44"/>
      <c r="D406" s="44"/>
      <c r="E406" s="82"/>
      <c r="F406" s="81"/>
      <c r="G406" s="83"/>
      <c r="H406" s="43"/>
      <c r="I406" s="38"/>
    </row>
    <row r="407" spans="2:9" ht="13.5" thickBot="1">
      <c r="B407" s="91" t="s">
        <v>125</v>
      </c>
      <c r="C407" s="89"/>
      <c r="D407" s="89"/>
      <c r="E407" s="89"/>
      <c r="F407" s="89"/>
      <c r="G407" s="89"/>
      <c r="H407" s="85"/>
      <c r="I407" s="115">
        <f>I392-I405</f>
        <v>7757.0582000000068</v>
      </c>
    </row>
    <row r="408" spans="2:9" ht="13.5" thickTop="1"/>
  </sheetData>
  <phoneticPr fontId="0" type="noConversion"/>
  <pageMargins left="1.63" right="0.22" top="0.38" bottom="0.49" header="0.12" footer="0.25"/>
  <pageSetup paperSize="9" orientation="portrait" horizontalDpi="240" verticalDpi="144" copies="0" r:id="rId1"/>
  <headerFooter alignWithMargins="0">
    <oddHeader>&amp;L                               &amp;D&amp;C&amp;F/&amp;A&amp;R&amp;P/&amp;N</oddHeader>
  </headerFooter>
  <rowBreaks count="3" manualBreakCount="3">
    <brk id="55" max="16383" man="1"/>
    <brk id="94" max="16383" man="1"/>
    <brk id="137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Rumen Yordanov</dc:creator>
  <cp:lastModifiedBy>Rumen Yordanov</cp:lastModifiedBy>
  <cp:lastPrinted>2007-07-23T07:16:10Z</cp:lastPrinted>
  <dcterms:created xsi:type="dcterms:W3CDTF">1996-10-14T23:33:28Z</dcterms:created>
  <dcterms:modified xsi:type="dcterms:W3CDTF">2026-04-12T08:45:28Z</dcterms:modified>
</cp:coreProperties>
</file>